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852"/>
  </bookViews>
  <sheets>
    <sheet name="Fiscal Year 2082-83(2025-26)" sheetId="39" r:id="rId1"/>
    <sheet name="Fiscal Year 2081-82(2024-25)" sheetId="38" r:id="rId2"/>
    <sheet name="Fiscal Year 2080-81(2023-24)" sheetId="37" r:id="rId3"/>
    <sheet name="Fiscal Year 2078-79 (2021-22)" sheetId="35" r:id="rId4"/>
    <sheet name="Fiscal Year 2079-80 (2022-23)" sheetId="36" r:id="rId5"/>
    <sheet name="Fiscal Year 2077-78 (2020-21)" sheetId="34" r:id="rId6"/>
    <sheet name="Fiscal Year 2019-20" sheetId="33" r:id="rId7"/>
    <sheet name="Fiscal Year 2018-19" sheetId="32" r:id="rId8"/>
    <sheet name="Fiscal Year 2017-18" sheetId="31" r:id="rId9"/>
    <sheet name="Fiscal Year 2016-17 " sheetId="30" r:id="rId10"/>
    <sheet name="Fiscal Year 2015-16" sheetId="29" r:id="rId11"/>
    <sheet name="Fiscal Year 2014-15" sheetId="27" r:id="rId12"/>
    <sheet name="Fiscal Year 2013-14" sheetId="22" r:id="rId13"/>
    <sheet name="Instrumentwise Securities Issue" sheetId="26" r:id="rId14"/>
    <sheet name="Sectorwise Securities Issue" sheetId="25" r:id="rId15"/>
    <sheet name="2012-13" sheetId="21" r:id="rId16"/>
    <sheet name="2011-12" sheetId="20" r:id="rId17"/>
    <sheet name="2010-11" sheetId="19" r:id="rId18"/>
    <sheet name="2009-10" sheetId="18" r:id="rId19"/>
    <sheet name="2008-09" sheetId="17" r:id="rId20"/>
    <sheet name="2007-08" sheetId="16" r:id="rId21"/>
    <sheet name="2006-07" sheetId="15" r:id="rId22"/>
    <sheet name="2005-06" sheetId="14" r:id="rId23"/>
    <sheet name="2004-05" sheetId="13" r:id="rId24"/>
    <sheet name="2003-04" sheetId="12" r:id="rId25"/>
    <sheet name="2002-03" sheetId="11" r:id="rId26"/>
    <sheet name="2001-02" sheetId="10" r:id="rId27"/>
    <sheet name="2000-01" sheetId="9" r:id="rId28"/>
    <sheet name="1999-2000" sheetId="8" r:id="rId29"/>
    <sheet name="1998-99" sheetId="7" r:id="rId30"/>
    <sheet name="1997-98" sheetId="6" r:id="rId31"/>
    <sheet name="1996-97" sheetId="5" r:id="rId32"/>
    <sheet name="1995-96" sheetId="4" r:id="rId33"/>
    <sheet name="1994-95" sheetId="2" r:id="rId34"/>
    <sheet name="1993-94" sheetId="1" r:id="rId35"/>
  </sheets>
  <externalReferences>
    <externalReference r:id="rId36"/>
  </externalReferences>
  <definedNames>
    <definedName name="_xlnm._FilterDatabase" localSheetId="7" hidden="1">'Fiscal Year 2018-19'!$A$65:$AK$162</definedName>
    <definedName name="_xlnm._FilterDatabase" localSheetId="6" hidden="1">'Fiscal Year 2019-20'!$A$39:$AK$142</definedName>
    <definedName name="_xlnm._FilterDatabase" localSheetId="5" hidden="1">'Fiscal Year 2077-78 (2020-21)'!$51:$189</definedName>
    <definedName name="_xlnm._FilterDatabase" localSheetId="3" hidden="1">'Fiscal Year 2078-79 (2021-22)'!$60:$208</definedName>
    <definedName name="_xlnm.Print_Area" localSheetId="4">'Fiscal Year 2079-80 (2022-23)'!$A$1:$O$251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3" i="39" l="1"/>
  <c r="D202" i="39"/>
  <c r="D201" i="39"/>
  <c r="D198" i="39"/>
  <c r="D203" i="39" s="1"/>
  <c r="D192" i="39"/>
  <c r="E177" i="39"/>
  <c r="E175" i="39"/>
  <c r="E174" i="39"/>
  <c r="E168" i="39"/>
  <c r="E167" i="39"/>
  <c r="E192" i="39" s="1"/>
  <c r="E166" i="39"/>
  <c r="L153" i="39"/>
  <c r="K153" i="39"/>
  <c r="J149" i="39"/>
  <c r="J146" i="39"/>
  <c r="J145" i="39"/>
  <c r="J153" i="39" s="1"/>
  <c r="H145" i="39"/>
  <c r="H153" i="39" s="1"/>
  <c r="H139" i="39" l="1"/>
  <c r="I138" i="39"/>
  <c r="I137" i="39"/>
  <c r="I136" i="39"/>
  <c r="I135" i="39"/>
  <c r="I134" i="39"/>
  <c r="I133" i="39"/>
  <c r="I132" i="39"/>
  <c r="I131" i="39"/>
  <c r="I130" i="39"/>
  <c r="I129" i="39"/>
  <c r="I128" i="39"/>
  <c r="I127" i="39"/>
  <c r="I126" i="39"/>
  <c r="I125" i="39"/>
  <c r="I124" i="39"/>
  <c r="I123" i="39"/>
  <c r="I122" i="39"/>
  <c r="I121" i="39"/>
  <c r="I120" i="39"/>
  <c r="I119" i="39"/>
  <c r="I118" i="39"/>
  <c r="I117" i="39"/>
  <c r="I116" i="39"/>
  <c r="I115" i="39"/>
  <c r="I114" i="39"/>
  <c r="I113" i="39"/>
  <c r="I112" i="39"/>
  <c r="I111" i="39"/>
  <c r="I110" i="39"/>
  <c r="I109" i="39"/>
  <c r="I108" i="39"/>
  <c r="I107" i="39"/>
  <c r="I106" i="39"/>
  <c r="I105" i="39"/>
  <c r="I104" i="39"/>
  <c r="I103" i="39"/>
  <c r="I102" i="39"/>
  <c r="I101" i="39"/>
  <c r="I100" i="39"/>
  <c r="I99" i="39"/>
  <c r="I98" i="39"/>
  <c r="I97" i="39"/>
  <c r="I96" i="39"/>
  <c r="I95" i="39"/>
  <c r="I94" i="39"/>
  <c r="I93" i="39"/>
  <c r="I92" i="39"/>
  <c r="I91" i="39"/>
  <c r="I90" i="39"/>
  <c r="I89" i="39"/>
  <c r="I88" i="39"/>
  <c r="I87" i="39"/>
  <c r="I86" i="39"/>
  <c r="I85" i="39"/>
  <c r="I84" i="39"/>
  <c r="I83" i="39"/>
  <c r="I82" i="39"/>
  <c r="I81" i="39"/>
  <c r="I80" i="39"/>
  <c r="I79" i="39"/>
  <c r="I78" i="39"/>
  <c r="I77" i="39"/>
  <c r="I76" i="39"/>
  <c r="I75" i="39"/>
  <c r="I74" i="39"/>
  <c r="I73" i="39"/>
  <c r="I72" i="39"/>
  <c r="I71" i="39"/>
  <c r="I70" i="39"/>
  <c r="I69" i="39"/>
  <c r="I68" i="39"/>
  <c r="I67" i="39"/>
  <c r="I66" i="39"/>
  <c r="I65" i="39"/>
  <c r="I64" i="39"/>
  <c r="I63" i="39"/>
  <c r="I62" i="39"/>
  <c r="I61" i="39"/>
  <c r="I60" i="39"/>
  <c r="I59" i="39"/>
  <c r="I58" i="39"/>
  <c r="I57" i="39"/>
  <c r="I139" i="39" s="1"/>
  <c r="H39" i="39" l="1"/>
  <c r="F39" i="39"/>
  <c r="H38" i="39"/>
  <c r="I38" i="39" s="1"/>
  <c r="I39" i="39" s="1"/>
  <c r="I33" i="39" l="1"/>
  <c r="F33" i="39"/>
  <c r="L32" i="39"/>
  <c r="J32" i="39"/>
  <c r="H32" i="39"/>
  <c r="L31" i="39"/>
  <c r="J31" i="39"/>
  <c r="H31" i="39"/>
  <c r="L30" i="39"/>
  <c r="J30" i="39"/>
  <c r="H30" i="39"/>
  <c r="L29" i="39"/>
  <c r="J29" i="39"/>
  <c r="H29" i="39"/>
  <c r="L28" i="39"/>
  <c r="J28" i="39"/>
  <c r="H28" i="39"/>
  <c r="L27" i="39"/>
  <c r="J27" i="39"/>
  <c r="H27" i="39"/>
  <c r="L26" i="39"/>
  <c r="J26" i="39"/>
  <c r="H26" i="39"/>
  <c r="L25" i="39"/>
  <c r="J25" i="39"/>
  <c r="H25" i="39"/>
  <c r="L24" i="39"/>
  <c r="J24" i="39"/>
  <c r="H24" i="39"/>
  <c r="L23" i="39"/>
  <c r="J23" i="39"/>
  <c r="H23" i="39"/>
  <c r="L22" i="39"/>
  <c r="J22" i="39"/>
  <c r="H22" i="39"/>
  <c r="L21" i="39"/>
  <c r="J21" i="39"/>
  <c r="H21" i="39"/>
  <c r="L20" i="39"/>
  <c r="J20" i="39"/>
  <c r="H20" i="39"/>
  <c r="L19" i="39"/>
  <c r="J19" i="39"/>
  <c r="H19" i="39"/>
  <c r="L18" i="39"/>
  <c r="J18" i="39"/>
  <c r="H18" i="39"/>
  <c r="L17" i="39"/>
  <c r="J17" i="39"/>
  <c r="H17" i="39"/>
  <c r="L16" i="39"/>
  <c r="J16" i="39"/>
  <c r="H16" i="39"/>
  <c r="L15" i="39"/>
  <c r="J15" i="39"/>
  <c r="H15" i="39"/>
  <c r="J14" i="39"/>
  <c r="H14" i="39"/>
  <c r="L13" i="39"/>
  <c r="J13" i="39"/>
  <c r="H13" i="39"/>
  <c r="H33" i="39" s="1"/>
  <c r="L12" i="39"/>
  <c r="J12" i="39"/>
  <c r="H12" i="39"/>
  <c r="L11" i="39"/>
  <c r="J11" i="39"/>
  <c r="H11" i="39"/>
  <c r="L10" i="39"/>
  <c r="J10" i="39"/>
  <c r="H10" i="39"/>
  <c r="J9" i="39"/>
  <c r="H9" i="39"/>
  <c r="L33" i="39" l="1"/>
  <c r="J33" i="39"/>
  <c r="C193" i="38" l="1"/>
  <c r="D189" i="38"/>
  <c r="D190" i="38"/>
  <c r="D191" i="38"/>
  <c r="K11" i="38"/>
  <c r="K13" i="38"/>
  <c r="D193" i="38" l="1"/>
  <c r="D184" i="38"/>
  <c r="E176" i="38"/>
  <c r="E175" i="38"/>
  <c r="E173" i="38"/>
  <c r="E172" i="38"/>
  <c r="E171" i="38"/>
  <c r="E170" i="38"/>
  <c r="E169" i="38"/>
  <c r="E168" i="38"/>
  <c r="E167" i="38"/>
  <c r="E166" i="38"/>
  <c r="E165" i="38"/>
  <c r="E164" i="38"/>
  <c r="H159" i="38"/>
  <c r="F159" i="38"/>
  <c r="J152" i="38"/>
  <c r="J159" i="38" s="1"/>
  <c r="I152" i="38"/>
  <c r="I159" i="38" s="1"/>
  <c r="E184" i="38" l="1"/>
  <c r="I144" i="38"/>
  <c r="I143" i="38"/>
  <c r="I142" i="38"/>
  <c r="I141" i="38"/>
  <c r="I140" i="38"/>
  <c r="I139" i="38"/>
  <c r="I138" i="38"/>
  <c r="I137" i="38"/>
  <c r="I136" i="38"/>
  <c r="I135" i="38"/>
  <c r="I134" i="38"/>
  <c r="I133" i="38"/>
  <c r="I132" i="38"/>
  <c r="I131" i="38"/>
  <c r="I130" i="38"/>
  <c r="I129" i="38"/>
  <c r="I128" i="38"/>
  <c r="I127" i="38"/>
  <c r="I126" i="38"/>
  <c r="I125" i="38"/>
  <c r="I124" i="38"/>
  <c r="I123" i="38"/>
  <c r="I122" i="38"/>
  <c r="I121" i="38"/>
  <c r="I120" i="38"/>
  <c r="I119" i="38"/>
  <c r="I118" i="38"/>
  <c r="I117" i="38"/>
  <c r="I116" i="38"/>
  <c r="I115" i="38"/>
  <c r="I114" i="38"/>
  <c r="I113" i="38"/>
  <c r="I112" i="38"/>
  <c r="I111" i="38"/>
  <c r="I110" i="38"/>
  <c r="I109" i="38"/>
  <c r="I108" i="38"/>
  <c r="I107" i="38"/>
  <c r="I106" i="38"/>
  <c r="I105" i="38"/>
  <c r="I104" i="38"/>
  <c r="I103" i="38"/>
  <c r="I102" i="38"/>
  <c r="I101" i="38"/>
  <c r="I100" i="38"/>
  <c r="I99" i="38"/>
  <c r="I98" i="38"/>
  <c r="I97" i="38"/>
  <c r="I96" i="38"/>
  <c r="I95" i="38"/>
  <c r="I94" i="38"/>
  <c r="I93" i="38"/>
  <c r="I92" i="38"/>
  <c r="I91" i="38"/>
  <c r="I90" i="38"/>
  <c r="I89" i="38"/>
  <c r="I88" i="38"/>
  <c r="I87" i="38"/>
  <c r="I86" i="38"/>
  <c r="I85" i="38"/>
  <c r="I84" i="38"/>
  <c r="I83" i="38"/>
  <c r="I82" i="38"/>
  <c r="I81" i="38"/>
  <c r="I80" i="38"/>
  <c r="I79" i="38"/>
  <c r="I78" i="38"/>
  <c r="I77" i="38"/>
  <c r="I76" i="38"/>
  <c r="I75" i="38"/>
  <c r="I74" i="38"/>
  <c r="I73" i="38"/>
  <c r="I72" i="38"/>
  <c r="I71" i="38"/>
  <c r="I70" i="38"/>
  <c r="I69" i="38"/>
  <c r="I68" i="38"/>
  <c r="I67" i="38"/>
  <c r="I66" i="38"/>
  <c r="I65" i="38"/>
  <c r="I64" i="38"/>
  <c r="H63" i="38"/>
  <c r="I63" i="38" s="1"/>
  <c r="H62" i="38"/>
  <c r="I61" i="38"/>
  <c r="H145" i="38" l="1"/>
  <c r="I62" i="38"/>
  <c r="I145" i="38" s="1"/>
  <c r="H38" i="38" l="1"/>
  <c r="H55" i="38" s="1"/>
  <c r="G55" i="38" l="1"/>
  <c r="F33" i="38"/>
  <c r="H32" i="38"/>
  <c r="I32" i="38" s="1"/>
  <c r="I31" i="38"/>
  <c r="H31" i="38"/>
  <c r="I30" i="38"/>
  <c r="H30" i="38"/>
  <c r="I29" i="38"/>
  <c r="H29" i="38"/>
  <c r="I28" i="38"/>
  <c r="H28" i="38"/>
  <c r="I23" i="38"/>
  <c r="L22" i="38"/>
  <c r="J22" i="38"/>
  <c r="H22" i="38"/>
  <c r="L21" i="38"/>
  <c r="J21" i="38"/>
  <c r="H21" i="38"/>
  <c r="L20" i="38"/>
  <c r="J20" i="38"/>
  <c r="H20" i="38"/>
  <c r="J19" i="38"/>
  <c r="H19" i="38"/>
  <c r="M18" i="38"/>
  <c r="J18" i="38"/>
  <c r="F18" i="38"/>
  <c r="L18" i="38" s="1"/>
  <c r="M17" i="38"/>
  <c r="J17" i="38"/>
  <c r="F17" i="38"/>
  <c r="H17" i="38" s="1"/>
  <c r="J16" i="38"/>
  <c r="F16" i="38"/>
  <c r="K16" i="38" s="1"/>
  <c r="J15" i="38"/>
  <c r="F15" i="38"/>
  <c r="K15" i="38" s="1"/>
  <c r="M14" i="38"/>
  <c r="L14" i="38"/>
  <c r="J14" i="38"/>
  <c r="H14" i="38"/>
  <c r="M13" i="38"/>
  <c r="J13" i="38"/>
  <c r="F13" i="38"/>
  <c r="H13" i="38" s="1"/>
  <c r="J12" i="38"/>
  <c r="F12" i="38"/>
  <c r="H12" i="38" s="1"/>
  <c r="J11" i="38"/>
  <c r="F11" i="38"/>
  <c r="H11" i="38" s="1"/>
  <c r="L10" i="38"/>
  <c r="L9" i="38"/>
  <c r="L8" i="38"/>
  <c r="K12" i="38" l="1"/>
  <c r="L15" i="38"/>
  <c r="L16" i="38"/>
  <c r="L11" i="38"/>
  <c r="J23" i="38"/>
  <c r="L13" i="38"/>
  <c r="L12" i="38"/>
  <c r="M15" i="38"/>
  <c r="M16" i="38"/>
  <c r="L17" i="38"/>
  <c r="H33" i="38"/>
  <c r="H15" i="38"/>
  <c r="H16" i="38"/>
  <c r="I33" i="38"/>
  <c r="F23" i="38"/>
  <c r="H18" i="38"/>
  <c r="L23" i="38" l="1"/>
  <c r="H23" i="38"/>
  <c r="H37" i="37"/>
  <c r="G37" i="37"/>
  <c r="C132" i="37" l="1"/>
  <c r="D131" i="37"/>
  <c r="D130" i="37"/>
  <c r="D128" i="37"/>
  <c r="D132" i="37" l="1"/>
  <c r="C122" i="37"/>
  <c r="D121" i="37"/>
  <c r="D119" i="37"/>
  <c r="D118" i="37"/>
  <c r="D117" i="37"/>
  <c r="F110" i="37"/>
  <c r="H109" i="37"/>
  <c r="J109" i="37" s="1"/>
  <c r="J108" i="37"/>
  <c r="I108" i="37"/>
  <c r="H108" i="37"/>
  <c r="H107" i="37"/>
  <c r="J107" i="37" s="1"/>
  <c r="H106" i="37"/>
  <c r="I106" i="37" s="1"/>
  <c r="I107" i="37" l="1"/>
  <c r="H110" i="37"/>
  <c r="D122" i="37"/>
  <c r="J106" i="37"/>
  <c r="J110" i="37" s="1"/>
  <c r="I109" i="37"/>
  <c r="I110" i="37" s="1"/>
  <c r="H100" i="37" l="1"/>
  <c r="I87" i="37" l="1"/>
  <c r="I86" i="37"/>
  <c r="I85" i="37"/>
  <c r="I84" i="37"/>
  <c r="I83" i="37"/>
  <c r="I82" i="37"/>
  <c r="I81" i="37"/>
  <c r="I80" i="37"/>
  <c r="I79" i="37"/>
  <c r="I78" i="37"/>
  <c r="I77" i="37"/>
  <c r="I76" i="37"/>
  <c r="I75" i="37"/>
  <c r="I74" i="37"/>
  <c r="I73" i="37"/>
  <c r="I72" i="37"/>
  <c r="I71" i="37"/>
  <c r="I70" i="37"/>
  <c r="I69" i="37"/>
  <c r="I68" i="37"/>
  <c r="I67" i="37"/>
  <c r="I66" i="37"/>
  <c r="I65" i="37"/>
  <c r="I64" i="37"/>
  <c r="I63" i="37"/>
  <c r="I62" i="37"/>
  <c r="I61" i="37"/>
  <c r="I60" i="37"/>
  <c r="I59" i="37"/>
  <c r="I58" i="37"/>
  <c r="I57" i="37"/>
  <c r="I56" i="37"/>
  <c r="I55" i="37"/>
  <c r="I54" i="37"/>
  <c r="I53" i="37"/>
  <c r="I52" i="37"/>
  <c r="I51" i="37"/>
  <c r="I50" i="37"/>
  <c r="I49" i="37"/>
  <c r="I48" i="37"/>
  <c r="I47" i="37"/>
  <c r="I46" i="37"/>
  <c r="I45" i="37"/>
  <c r="I44" i="37"/>
  <c r="I43" i="37"/>
  <c r="I100" i="37" l="1"/>
  <c r="F25" i="37"/>
  <c r="I24" i="37"/>
  <c r="H24" i="37"/>
  <c r="I23" i="37"/>
  <c r="H23" i="37"/>
  <c r="H22" i="37"/>
  <c r="I17" i="37"/>
  <c r="H16" i="37"/>
  <c r="J14" i="37"/>
  <c r="H14" i="37"/>
  <c r="E14" i="37"/>
  <c r="K14" i="37" s="1"/>
  <c r="J13" i="37"/>
  <c r="K11" i="37"/>
  <c r="M11" i="37" s="1"/>
  <c r="J11" i="37"/>
  <c r="L11" i="37" s="1"/>
  <c r="H11" i="37"/>
  <c r="J10" i="37"/>
  <c r="L10" i="37" s="1"/>
  <c r="H10" i="37"/>
  <c r="J9" i="37"/>
  <c r="F9" i="37"/>
  <c r="K9" i="37" s="1"/>
  <c r="M9" i="37" s="1"/>
  <c r="J8" i="37"/>
  <c r="F8" i="37"/>
  <c r="F17" i="37" l="1"/>
  <c r="H25" i="37"/>
  <c r="J17" i="37"/>
  <c r="I22" i="37"/>
  <c r="I25" i="37" s="1"/>
  <c r="K8" i="37"/>
  <c r="M8" i="37" s="1"/>
  <c r="H9" i="37"/>
  <c r="L9" i="37" s="1"/>
  <c r="H8" i="37"/>
  <c r="L8" i="37" l="1"/>
  <c r="L17" i="37" s="1"/>
  <c r="H17" i="37"/>
  <c r="G65" i="36" l="1"/>
  <c r="G70" i="36" s="1"/>
  <c r="C250" i="36"/>
  <c r="D249" i="36"/>
  <c r="D248" i="36"/>
  <c r="D247" i="36"/>
  <c r="D246" i="36"/>
  <c r="H56" i="36"/>
  <c r="F56" i="36"/>
  <c r="K49" i="36"/>
  <c r="J49" i="36"/>
  <c r="H49" i="36"/>
  <c r="K48" i="36"/>
  <c r="J48" i="36"/>
  <c r="H48" i="36"/>
  <c r="J47" i="36"/>
  <c r="H47" i="36"/>
  <c r="J46" i="36"/>
  <c r="H46" i="36"/>
  <c r="L45" i="36"/>
  <c r="K45" i="36"/>
  <c r="J45" i="36"/>
  <c r="H45" i="36"/>
  <c r="K44" i="36"/>
  <c r="J44" i="36"/>
  <c r="H44" i="36"/>
  <c r="J43" i="36"/>
  <c r="H43" i="36"/>
  <c r="J42" i="36"/>
  <c r="L41" i="36"/>
  <c r="M41" i="36" s="1"/>
  <c r="K41" i="36"/>
  <c r="J41" i="36"/>
  <c r="L40" i="36"/>
  <c r="M40" i="36" s="1"/>
  <c r="K40" i="36"/>
  <c r="L38" i="36"/>
  <c r="M38" i="36" s="1"/>
  <c r="K37" i="36"/>
  <c r="J37" i="36"/>
  <c r="H37" i="36"/>
  <c r="L36" i="36"/>
  <c r="M36" i="36" s="1"/>
  <c r="K36" i="36"/>
  <c r="K35" i="36"/>
  <c r="H35" i="36"/>
  <c r="L35" i="36" s="1"/>
  <c r="M35" i="36" s="1"/>
  <c r="L34" i="36"/>
  <c r="K34" i="36"/>
  <c r="H34" i="36"/>
  <c r="K33" i="36"/>
  <c r="J33" i="36"/>
  <c r="H33" i="36"/>
  <c r="K32" i="36"/>
  <c r="J32" i="36"/>
  <c r="H32" i="36"/>
  <c r="J31" i="36"/>
  <c r="F31" i="36"/>
  <c r="H31" i="36" s="1"/>
  <c r="K30" i="36"/>
  <c r="J30" i="36"/>
  <c r="H30" i="36"/>
  <c r="K29" i="36"/>
  <c r="J29" i="36"/>
  <c r="H29" i="36"/>
  <c r="K28" i="36"/>
  <c r="J28" i="36"/>
  <c r="H28" i="36"/>
  <c r="K27" i="36"/>
  <c r="J27" i="36"/>
  <c r="H27" i="36"/>
  <c r="K26" i="36"/>
  <c r="J26" i="36"/>
  <c r="H26" i="36"/>
  <c r="K25" i="36"/>
  <c r="J25" i="36"/>
  <c r="H25" i="36"/>
  <c r="K24" i="36"/>
  <c r="J24" i="36"/>
  <c r="H24" i="36"/>
  <c r="K23" i="36"/>
  <c r="J23" i="36"/>
  <c r="H23" i="36"/>
  <c r="K22" i="36"/>
  <c r="J22" i="36"/>
  <c r="H22" i="36"/>
  <c r="I21" i="36"/>
  <c r="K21" i="36" s="1"/>
  <c r="H21" i="36"/>
  <c r="I20" i="36"/>
  <c r="H20" i="36"/>
  <c r="K19" i="36"/>
  <c r="J19" i="36"/>
  <c r="H19" i="36"/>
  <c r="K18" i="36"/>
  <c r="J18" i="36"/>
  <c r="H18" i="36"/>
  <c r="K17" i="36"/>
  <c r="J17" i="36"/>
  <c r="H17" i="36"/>
  <c r="J16" i="36"/>
  <c r="F16" i="36"/>
  <c r="K16" i="36" s="1"/>
  <c r="K15" i="36"/>
  <c r="J15" i="36"/>
  <c r="H15" i="36"/>
  <c r="K14" i="36"/>
  <c r="J14" i="36"/>
  <c r="H14" i="36"/>
  <c r="J13" i="36"/>
  <c r="H13" i="36"/>
  <c r="J12" i="36"/>
  <c r="H12" i="36"/>
  <c r="H11" i="36"/>
  <c r="M11" i="36" s="1"/>
  <c r="J10" i="36"/>
  <c r="F10" i="36"/>
  <c r="H10" i="36" s="1"/>
  <c r="M9" i="36"/>
  <c r="J9" i="36"/>
  <c r="F9" i="36"/>
  <c r="H9" i="36" s="1"/>
  <c r="J8" i="36"/>
  <c r="F8" i="36"/>
  <c r="D239" i="35"/>
  <c r="F224" i="35"/>
  <c r="H224" i="35"/>
  <c r="I224" i="35"/>
  <c r="I207" i="35"/>
  <c r="H207" i="35"/>
  <c r="G54" i="35"/>
  <c r="L36" i="35"/>
  <c r="J36" i="35"/>
  <c r="I36" i="35"/>
  <c r="F36" i="35"/>
  <c r="A207" i="35"/>
  <c r="H54" i="35"/>
  <c r="H36" i="35"/>
  <c r="A36" i="35"/>
  <c r="D233" i="34"/>
  <c r="F239" i="34"/>
  <c r="H239" i="34" s="1"/>
  <c r="H240" i="34" s="1"/>
  <c r="C233" i="34"/>
  <c r="I218" i="34"/>
  <c r="J31" i="34"/>
  <c r="I31" i="34"/>
  <c r="H31" i="34"/>
  <c r="F31" i="34"/>
  <c r="G218" i="34"/>
  <c r="H218" i="34"/>
  <c r="E218" i="34"/>
  <c r="I188" i="34"/>
  <c r="H188" i="34"/>
  <c r="H45" i="34"/>
  <c r="G45" i="34"/>
  <c r="A188" i="34"/>
  <c r="A31" i="34"/>
  <c r="A141" i="33"/>
  <c r="I140" i="33"/>
  <c r="I139" i="33"/>
  <c r="I138" i="33"/>
  <c r="I137" i="33"/>
  <c r="I136" i="33"/>
  <c r="I135" i="33"/>
  <c r="I134" i="33"/>
  <c r="I133" i="33"/>
  <c r="I132" i="33"/>
  <c r="I131" i="33"/>
  <c r="I130" i="33"/>
  <c r="I129" i="33"/>
  <c r="I128" i="33"/>
  <c r="I127" i="33"/>
  <c r="I126" i="33"/>
  <c r="I125" i="33"/>
  <c r="I124" i="33"/>
  <c r="I123" i="33"/>
  <c r="I122" i="33"/>
  <c r="I121" i="33"/>
  <c r="I120" i="33"/>
  <c r="I119" i="33"/>
  <c r="I118" i="33"/>
  <c r="I117" i="33"/>
  <c r="I116" i="33"/>
  <c r="I115" i="33"/>
  <c r="I114" i="33"/>
  <c r="I113" i="33"/>
  <c r="I112" i="33"/>
  <c r="I111" i="33"/>
  <c r="I109" i="33"/>
  <c r="I108" i="33"/>
  <c r="I107" i="33"/>
  <c r="I106" i="33"/>
  <c r="I105" i="33"/>
  <c r="I104" i="33"/>
  <c r="I103" i="33"/>
  <c r="I102" i="33"/>
  <c r="I101" i="33"/>
  <c r="I100" i="33"/>
  <c r="I99" i="33"/>
  <c r="I98" i="33"/>
  <c r="I97" i="33"/>
  <c r="I96" i="33"/>
  <c r="I95" i="33"/>
  <c r="I94" i="33"/>
  <c r="I93" i="33"/>
  <c r="I92" i="33"/>
  <c r="I91" i="33"/>
  <c r="I90" i="33"/>
  <c r="I89" i="33"/>
  <c r="I88" i="33"/>
  <c r="I87" i="33"/>
  <c r="I86" i="33"/>
  <c r="I85" i="33"/>
  <c r="I84" i="33"/>
  <c r="I83" i="33"/>
  <c r="I82" i="33"/>
  <c r="I81" i="33"/>
  <c r="I80" i="33"/>
  <c r="I79" i="33"/>
  <c r="I78" i="33"/>
  <c r="I77" i="33"/>
  <c r="I76" i="33"/>
  <c r="I75" i="33"/>
  <c r="I74" i="33"/>
  <c r="I73" i="33"/>
  <c r="I72" i="33"/>
  <c r="I71" i="33"/>
  <c r="I70" i="33"/>
  <c r="I69" i="33"/>
  <c r="I68" i="33"/>
  <c r="I67" i="33"/>
  <c r="I66" i="33"/>
  <c r="I65" i="33"/>
  <c r="I64" i="33"/>
  <c r="I63" i="33"/>
  <c r="I62" i="33"/>
  <c r="I61" i="33"/>
  <c r="I60" i="33"/>
  <c r="I59" i="33"/>
  <c r="I58" i="33"/>
  <c r="I57" i="33"/>
  <c r="I56" i="33"/>
  <c r="I55" i="33"/>
  <c r="I54" i="33"/>
  <c r="I53" i="33"/>
  <c r="I52" i="33"/>
  <c r="I51" i="33"/>
  <c r="I50" i="33"/>
  <c r="I49" i="33"/>
  <c r="I48" i="33"/>
  <c r="I47" i="33"/>
  <c r="I46" i="33"/>
  <c r="I45" i="33"/>
  <c r="I44" i="33"/>
  <c r="I43" i="33"/>
  <c r="I42" i="33"/>
  <c r="I17" i="33"/>
  <c r="A17" i="33"/>
  <c r="J17" i="33"/>
  <c r="H17" i="33"/>
  <c r="D170" i="33"/>
  <c r="F17" i="33"/>
  <c r="C192" i="32"/>
  <c r="A192" i="32"/>
  <c r="D191" i="32"/>
  <c r="D190" i="32"/>
  <c r="D189" i="32"/>
  <c r="D188" i="32"/>
  <c r="D187" i="32"/>
  <c r="D186" i="32"/>
  <c r="A180" i="32"/>
  <c r="G179" i="32"/>
  <c r="I179" i="32" s="1"/>
  <c r="H179" i="32"/>
  <c r="G178" i="32"/>
  <c r="I178" i="32" s="1"/>
  <c r="G177" i="32"/>
  <c r="I177" i="32" s="1"/>
  <c r="E176" i="32"/>
  <c r="G176" i="32" s="1"/>
  <c r="E175" i="32"/>
  <c r="G175" i="32"/>
  <c r="I175" i="32" s="1"/>
  <c r="G174" i="32"/>
  <c r="I174" i="32" s="1"/>
  <c r="G173" i="32"/>
  <c r="H173" i="32" s="1"/>
  <c r="G172" i="32"/>
  <c r="G171" i="32"/>
  <c r="E170" i="32"/>
  <c r="G169" i="32"/>
  <c r="E168" i="32"/>
  <c r="G168" i="32" s="1"/>
  <c r="H168" i="32" s="1"/>
  <c r="I168" i="32" s="1"/>
  <c r="I231" i="31"/>
  <c r="H231" i="31"/>
  <c r="G50" i="31"/>
  <c r="L4" i="30"/>
  <c r="E215" i="29"/>
  <c r="F215" i="29" s="1"/>
  <c r="F216" i="29" s="1"/>
  <c r="E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A31" i="29"/>
  <c r="A32" i="29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F30" i="29"/>
  <c r="D22" i="29"/>
  <c r="E15" i="29"/>
  <c r="D15" i="29"/>
  <c r="E14" i="29"/>
  <c r="E13" i="29"/>
  <c r="D13" i="29"/>
  <c r="E12" i="29"/>
  <c r="D12" i="29"/>
  <c r="E11" i="29"/>
  <c r="D11" i="29"/>
  <c r="E10" i="29"/>
  <c r="D10" i="29"/>
  <c r="E9" i="29"/>
  <c r="D9" i="29"/>
  <c r="E8" i="29"/>
  <c r="D8" i="29"/>
  <c r="E7" i="29"/>
  <c r="D7" i="29"/>
  <c r="A7" i="29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D6" i="29"/>
  <c r="A102" i="27"/>
  <c r="F119" i="27"/>
  <c r="E182" i="27"/>
  <c r="F182" i="27" s="1"/>
  <c r="E181" i="27"/>
  <c r="F181" i="27" s="1"/>
  <c r="E180" i="27"/>
  <c r="F180" i="27" s="1"/>
  <c r="E179" i="27"/>
  <c r="F179" i="27" s="1"/>
  <c r="E178" i="27"/>
  <c r="F178" i="27" s="1"/>
  <c r="E177" i="27"/>
  <c r="F177" i="27" s="1"/>
  <c r="E176" i="27"/>
  <c r="F176" i="27" s="1"/>
  <c r="E175" i="27"/>
  <c r="F175" i="27" s="1"/>
  <c r="E174" i="27"/>
  <c r="F174" i="27" s="1"/>
  <c r="E173" i="27"/>
  <c r="F173" i="27" s="1"/>
  <c r="E172" i="27"/>
  <c r="F172" i="27" s="1"/>
  <c r="E171" i="27"/>
  <c r="F171" i="27" s="1"/>
  <c r="E170" i="27"/>
  <c r="F170" i="27" s="1"/>
  <c r="E169" i="27"/>
  <c r="F169" i="27" s="1"/>
  <c r="E168" i="27"/>
  <c r="F168" i="27" s="1"/>
  <c r="E167" i="27"/>
  <c r="F167" i="27" s="1"/>
  <c r="E166" i="27"/>
  <c r="F166" i="27" s="1"/>
  <c r="E165" i="27"/>
  <c r="F165" i="27" s="1"/>
  <c r="E164" i="27"/>
  <c r="F164" i="27" s="1"/>
  <c r="E163" i="27"/>
  <c r="F163" i="27" s="1"/>
  <c r="E162" i="27"/>
  <c r="F162" i="27" s="1"/>
  <c r="E161" i="27"/>
  <c r="F161" i="27" s="1"/>
  <c r="E160" i="27"/>
  <c r="F160" i="27" s="1"/>
  <c r="E159" i="27"/>
  <c r="F159" i="27" s="1"/>
  <c r="E158" i="27"/>
  <c r="F158" i="27" s="1"/>
  <c r="E157" i="27"/>
  <c r="F157" i="27" s="1"/>
  <c r="E156" i="27"/>
  <c r="F156" i="27" s="1"/>
  <c r="E155" i="27"/>
  <c r="F155" i="27" s="1"/>
  <c r="E154" i="27"/>
  <c r="F154" i="27" s="1"/>
  <c r="E153" i="27"/>
  <c r="F153" i="27" s="1"/>
  <c r="E152" i="27"/>
  <c r="F152" i="27" s="1"/>
  <c r="E151" i="27"/>
  <c r="F151" i="27" s="1"/>
  <c r="E150" i="27"/>
  <c r="F150" i="27" s="1"/>
  <c r="E149" i="27"/>
  <c r="F149" i="27" s="1"/>
  <c r="E148" i="27"/>
  <c r="F148" i="27" s="1"/>
  <c r="E147" i="27"/>
  <c r="F147" i="27" s="1"/>
  <c r="E146" i="27"/>
  <c r="F146" i="27" s="1"/>
  <c r="E145" i="27"/>
  <c r="F145" i="27" s="1"/>
  <c r="E144" i="27"/>
  <c r="F144" i="27" s="1"/>
  <c r="E143" i="27"/>
  <c r="F143" i="27" s="1"/>
  <c r="E142" i="27"/>
  <c r="F142" i="27" s="1"/>
  <c r="E141" i="27"/>
  <c r="F141" i="27" s="1"/>
  <c r="E140" i="27"/>
  <c r="F140" i="27" s="1"/>
  <c r="E139" i="27"/>
  <c r="F139" i="27" s="1"/>
  <c r="E138" i="27"/>
  <c r="F138" i="27" s="1"/>
  <c r="E137" i="27"/>
  <c r="F137" i="27" s="1"/>
  <c r="E136" i="27"/>
  <c r="F136" i="27" s="1"/>
  <c r="E135" i="27"/>
  <c r="F135" i="27" s="1"/>
  <c r="E134" i="27"/>
  <c r="F134" i="27" s="1"/>
  <c r="E133" i="27"/>
  <c r="F133" i="27" s="1"/>
  <c r="E132" i="27"/>
  <c r="F132" i="27" s="1"/>
  <c r="E131" i="27"/>
  <c r="F131" i="27" s="1"/>
  <c r="E130" i="27"/>
  <c r="F130" i="27" s="1"/>
  <c r="E129" i="27"/>
  <c r="F129" i="27" s="1"/>
  <c r="E128" i="27"/>
  <c r="F128" i="27" s="1"/>
  <c r="E127" i="27"/>
  <c r="F127" i="27" s="1"/>
  <c r="E126" i="27"/>
  <c r="F126" i="27" s="1"/>
  <c r="E125" i="27"/>
  <c r="F125" i="27" s="1"/>
  <c r="E124" i="27"/>
  <c r="F124" i="27" s="1"/>
  <c r="E123" i="27"/>
  <c r="F123" i="27" s="1"/>
  <c r="E122" i="27"/>
  <c r="F122" i="27" s="1"/>
  <c r="E121" i="27"/>
  <c r="F121" i="27" s="1"/>
  <c r="E120" i="27"/>
  <c r="F120" i="27" s="1"/>
  <c r="E118" i="27"/>
  <c r="F118" i="27" s="1"/>
  <c r="E117" i="27"/>
  <c r="F117" i="27" s="1"/>
  <c r="E116" i="27"/>
  <c r="F116" i="27" s="1"/>
  <c r="E115" i="27"/>
  <c r="F115" i="27" s="1"/>
  <c r="E114" i="27"/>
  <c r="F114" i="27" s="1"/>
  <c r="E113" i="27"/>
  <c r="F113" i="27" s="1"/>
  <c r="E112" i="27"/>
  <c r="F112" i="27" s="1"/>
  <c r="E111" i="27"/>
  <c r="F111" i="27" s="1"/>
  <c r="E110" i="27"/>
  <c r="F110" i="27" s="1"/>
  <c r="E109" i="27"/>
  <c r="F109" i="27" s="1"/>
  <c r="E108" i="27"/>
  <c r="F108" i="27" s="1"/>
  <c r="E107" i="27"/>
  <c r="F107" i="27" s="1"/>
  <c r="E106" i="27"/>
  <c r="F106" i="27" s="1"/>
  <c r="E105" i="27"/>
  <c r="F105" i="27" s="1"/>
  <c r="E104" i="27"/>
  <c r="F104" i="27" s="1"/>
  <c r="E103" i="27"/>
  <c r="F103" i="27" s="1"/>
  <c r="E102" i="27"/>
  <c r="F102" i="27" s="1"/>
  <c r="E101" i="27"/>
  <c r="F101" i="27" s="1"/>
  <c r="E100" i="27"/>
  <c r="F100" i="27" s="1"/>
  <c r="E99" i="27"/>
  <c r="F99" i="27" s="1"/>
  <c r="E98" i="27"/>
  <c r="F98" i="27" s="1"/>
  <c r="E97" i="27"/>
  <c r="F97" i="27" s="1"/>
  <c r="E96" i="27"/>
  <c r="F96" i="27" s="1"/>
  <c r="E95" i="27"/>
  <c r="F95" i="27" s="1"/>
  <c r="E94" i="27"/>
  <c r="F94" i="27" s="1"/>
  <c r="E93" i="27"/>
  <c r="F93" i="27" s="1"/>
  <c r="E92" i="27"/>
  <c r="F92" i="27" s="1"/>
  <c r="E91" i="27"/>
  <c r="F91" i="27" s="1"/>
  <c r="E90" i="27"/>
  <c r="F90" i="27" s="1"/>
  <c r="E89" i="27"/>
  <c r="F89" i="27" s="1"/>
  <c r="E88" i="27"/>
  <c r="F88" i="27" s="1"/>
  <c r="E87" i="27"/>
  <c r="F87" i="27" s="1"/>
  <c r="E86" i="27"/>
  <c r="F86" i="27" s="1"/>
  <c r="E85" i="27"/>
  <c r="F85" i="27" s="1"/>
  <c r="E84" i="27"/>
  <c r="F84" i="27" s="1"/>
  <c r="E83" i="27"/>
  <c r="F83" i="27" s="1"/>
  <c r="E82" i="27"/>
  <c r="F82" i="27" s="1"/>
  <c r="E81" i="27"/>
  <c r="F81" i="27" s="1"/>
  <c r="E80" i="27"/>
  <c r="F80" i="27" s="1"/>
  <c r="E79" i="27"/>
  <c r="F79" i="27" s="1"/>
  <c r="E78" i="27"/>
  <c r="F78" i="27" s="1"/>
  <c r="E77" i="27"/>
  <c r="F77" i="27" s="1"/>
  <c r="E76" i="27"/>
  <c r="F76" i="27" s="1"/>
  <c r="E75" i="27"/>
  <c r="F75" i="27" s="1"/>
  <c r="E74" i="27"/>
  <c r="F74" i="27" s="1"/>
  <c r="E73" i="27"/>
  <c r="F73" i="27" s="1"/>
  <c r="E72" i="27"/>
  <c r="F72" i="27" s="1"/>
  <c r="E71" i="27"/>
  <c r="F71" i="27" s="1"/>
  <c r="E70" i="27"/>
  <c r="E183" i="27" s="1"/>
  <c r="E69" i="27"/>
  <c r="F69" i="27" s="1"/>
  <c r="F61" i="27"/>
  <c r="F60" i="27"/>
  <c r="F59" i="27"/>
  <c r="F58" i="27"/>
  <c r="F57" i="27"/>
  <c r="F56" i="27"/>
  <c r="F55" i="27"/>
  <c r="F54" i="27"/>
  <c r="F53" i="27"/>
  <c r="F52" i="27"/>
  <c r="F51" i="27"/>
  <c r="F50" i="27"/>
  <c r="F49" i="27"/>
  <c r="F48" i="27"/>
  <c r="F47" i="27"/>
  <c r="F46" i="27"/>
  <c r="F45" i="27"/>
  <c r="F44" i="27"/>
  <c r="F43" i="27"/>
  <c r="F42" i="27"/>
  <c r="F41" i="27"/>
  <c r="F40" i="27"/>
  <c r="F16" i="27"/>
  <c r="E16" i="27"/>
  <c r="F6" i="27"/>
  <c r="E6" i="27"/>
  <c r="E33" i="27"/>
  <c r="F152" i="22"/>
  <c r="E152" i="22"/>
  <c r="F26" i="22"/>
  <c r="E26" i="22"/>
  <c r="E59" i="22"/>
  <c r="E49" i="21"/>
  <c r="F37" i="21"/>
  <c r="E37" i="21"/>
  <c r="E88" i="18"/>
  <c r="H177" i="32"/>
  <c r="C239" i="35"/>
  <c r="H175" i="32" l="1"/>
  <c r="H65" i="36"/>
  <c r="H70" i="36" s="1"/>
  <c r="H178" i="32"/>
  <c r="E216" i="29"/>
  <c r="L48" i="36"/>
  <c r="M48" i="36" s="1"/>
  <c r="D23" i="29"/>
  <c r="E180" i="32"/>
  <c r="F33" i="27"/>
  <c r="F67" i="29"/>
  <c r="H169" i="32"/>
  <c r="I169" i="32" s="1"/>
  <c r="D192" i="32"/>
  <c r="F62" i="27"/>
  <c r="E23" i="29"/>
  <c r="I50" i="36"/>
  <c r="M34" i="36"/>
  <c r="D250" i="36"/>
  <c r="L26" i="36"/>
  <c r="M26" i="36" s="1"/>
  <c r="L37" i="36"/>
  <c r="M37" i="36" s="1"/>
  <c r="L49" i="36"/>
  <c r="M49" i="36" s="1"/>
  <c r="L15" i="36"/>
  <c r="M15" i="36" s="1"/>
  <c r="L25" i="36"/>
  <c r="M25" i="36" s="1"/>
  <c r="L32" i="36"/>
  <c r="M32" i="36" s="1"/>
  <c r="L19" i="36"/>
  <c r="M19" i="36" s="1"/>
  <c r="K20" i="36"/>
  <c r="H16" i="36"/>
  <c r="L16" i="36" s="1"/>
  <c r="M16" i="36" s="1"/>
  <c r="L17" i="36"/>
  <c r="M17" i="36" s="1"/>
  <c r="F50" i="36"/>
  <c r="L14" i="36"/>
  <c r="M14" i="36" s="1"/>
  <c r="L10" i="36"/>
  <c r="L22" i="36"/>
  <c r="M22" i="36" s="1"/>
  <c r="L31" i="36"/>
  <c r="M31" i="36" s="1"/>
  <c r="K31" i="36"/>
  <c r="K10" i="36"/>
  <c r="M10" i="36" s="1"/>
  <c r="J20" i="36"/>
  <c r="J21" i="36"/>
  <c r="L21" i="36" s="1"/>
  <c r="M21" i="36" s="1"/>
  <c r="L28" i="36"/>
  <c r="M28" i="36" s="1"/>
  <c r="L29" i="36"/>
  <c r="M29" i="36" s="1"/>
  <c r="L33" i="36"/>
  <c r="M33" i="36" s="1"/>
  <c r="L23" i="36"/>
  <c r="M23" i="36" s="1"/>
  <c r="M45" i="36"/>
  <c r="L27" i="36"/>
  <c r="M27" i="36" s="1"/>
  <c r="L9" i="36"/>
  <c r="L24" i="36"/>
  <c r="M24" i="36" s="1"/>
  <c r="L30" i="36"/>
  <c r="M30" i="36" s="1"/>
  <c r="L44" i="36"/>
  <c r="M44" i="36" s="1"/>
  <c r="K8" i="36"/>
  <c r="M8" i="36" s="1"/>
  <c r="H8" i="36"/>
  <c r="I176" i="32"/>
  <c r="H176" i="32"/>
  <c r="F70" i="27"/>
  <c r="F183" i="27" s="1"/>
  <c r="G170" i="32"/>
  <c r="I173" i="32"/>
  <c r="H174" i="32"/>
  <c r="J50" i="36" l="1"/>
  <c r="L20" i="36"/>
  <c r="M20" i="36" s="1"/>
  <c r="L8" i="36"/>
  <c r="H50" i="36"/>
  <c r="H170" i="32"/>
  <c r="H180" i="32" s="1"/>
  <c r="G180" i="32"/>
  <c r="I170" i="32" l="1"/>
  <c r="I180" i="32" s="1"/>
  <c r="L50" i="36"/>
</calcChain>
</file>

<file path=xl/comments1.xml><?xml version="1.0" encoding="utf-8"?>
<comments xmlns="http://schemas.openxmlformats.org/spreadsheetml/2006/main">
  <authors>
    <author>sebonuser</author>
  </authors>
  <commentList>
    <comment ref="G191" authorId="0">
      <text>
        <r>
          <rPr>
            <b/>
            <sz val="9"/>
            <color indexed="81"/>
            <rFont val="Tahoma"/>
            <family val="2"/>
          </rPr>
          <t>sebonuser:</t>
        </r>
        <r>
          <rPr>
            <sz val="9"/>
            <color indexed="81"/>
            <rFont val="Tahoma"/>
            <family val="2"/>
          </rPr>
          <t xml:space="preserve">
Rs 10
</t>
        </r>
      </text>
    </comment>
  </commentList>
</comments>
</file>

<file path=xl/comments2.xml><?xml version="1.0" encoding="utf-8"?>
<comments xmlns="http://schemas.openxmlformats.org/spreadsheetml/2006/main">
  <authors>
    <author>sebonuser</author>
  </authors>
  <commentList>
    <comment ref="G190" authorId="0">
      <text>
        <r>
          <rPr>
            <b/>
            <sz val="9"/>
            <color indexed="81"/>
            <rFont val="Tahoma"/>
            <family val="2"/>
          </rPr>
          <t>sebonuser:</t>
        </r>
        <r>
          <rPr>
            <sz val="9"/>
            <color indexed="81"/>
            <rFont val="Tahoma"/>
            <family val="2"/>
          </rPr>
          <t xml:space="preserve">
Rs 10
</t>
        </r>
      </text>
    </comment>
  </commentList>
</comments>
</file>

<file path=xl/sharedStrings.xml><?xml version="1.0" encoding="utf-8"?>
<sst xmlns="http://schemas.openxmlformats.org/spreadsheetml/2006/main" count="11602" uniqueCount="3585">
  <si>
    <t>S. N.</t>
  </si>
  <si>
    <t>Name of Issuing Company</t>
  </si>
  <si>
    <t>Types of securities</t>
  </si>
  <si>
    <t>Amount of Issue Approved (Rs. in million)</t>
  </si>
  <si>
    <t>Permission Date</t>
  </si>
  <si>
    <t>Issue Manager/ Fund Manager</t>
  </si>
  <si>
    <t>Nepal Med Ltd.</t>
  </si>
  <si>
    <t>Ordinary Share</t>
  </si>
  <si>
    <t>28/07/1993</t>
  </si>
  <si>
    <t>CIT</t>
  </si>
  <si>
    <t>NIDC Capital Markets Ltd.</t>
  </si>
  <si>
    <t>Mutual Fund</t>
  </si>
  <si>
    <t>NCML</t>
  </si>
  <si>
    <t>Nepal Share Markets Co. Ltd.</t>
  </si>
  <si>
    <t>21/09/1993</t>
  </si>
  <si>
    <t>Himalayan General Insurance Co. Ltd.</t>
  </si>
  <si>
    <t>28/09/1993</t>
  </si>
  <si>
    <t>Harisiddhi Brick &amp; Tiles Factory Ltd.</t>
  </si>
  <si>
    <t>Nimrod Pharmaceuticals Ltd.</t>
  </si>
  <si>
    <t>16/12/1993</t>
  </si>
  <si>
    <t>Nepal Lever Ltd.</t>
  </si>
  <si>
    <t>30/12/1993</t>
  </si>
  <si>
    <t>Necon Air Ltd.</t>
  </si>
  <si>
    <t xml:space="preserve">Necon Air Ltd. </t>
  </si>
  <si>
    <t>Preference Share</t>
  </si>
  <si>
    <t>United Insurance Co. (Nepal) Ltd.</t>
  </si>
  <si>
    <t>30/01/1994</t>
  </si>
  <si>
    <t>Nepal SBI Bank Ltd.</t>
  </si>
  <si>
    <t>22/02/1994</t>
  </si>
  <si>
    <t xml:space="preserve">Peoples Finance Ltd. </t>
  </si>
  <si>
    <t>Annapurna Finance Ltd.</t>
  </si>
  <si>
    <t>NSML</t>
  </si>
  <si>
    <t>Nepal Film Development Co. Ltd.</t>
  </si>
  <si>
    <t>Agro Nepal Ltd.</t>
  </si>
  <si>
    <t>Birat Shoe Ltd.</t>
  </si>
  <si>
    <t>21/06/1994</t>
  </si>
  <si>
    <t xml:space="preserve">Total </t>
  </si>
  <si>
    <t>Peoples Finance Ltd.</t>
  </si>
  <si>
    <t xml:space="preserve"> </t>
  </si>
  <si>
    <t>Total</t>
  </si>
  <si>
    <t>Public Issue Approval</t>
  </si>
  <si>
    <t>(Fiscal Year 1993/94)</t>
  </si>
  <si>
    <t>Citizen Investment Trust</t>
  </si>
  <si>
    <t>NIDC Capital Markets Limited</t>
  </si>
  <si>
    <t>Nepal Share Markets Limited</t>
  </si>
  <si>
    <t> S. N.</t>
  </si>
  <si>
    <t>Amount of Issue Approved</t>
  </si>
  <si>
    <t>(Rs. in million)</t>
  </si>
  <si>
    <t>Premier Insurance Co. Ltd.</t>
  </si>
  <si>
    <t>18/08/1994</t>
  </si>
  <si>
    <t>Ace Laboratries (Nepal) Ltd.</t>
  </si>
  <si>
    <t>04//09/1994</t>
  </si>
  <si>
    <t>NFCL</t>
  </si>
  <si>
    <t>Nepal Bangaladesh Bank Ltd.</t>
  </si>
  <si>
    <t>29/09/1994</t>
  </si>
  <si>
    <t>Everest Insurance Co. Ltd.</t>
  </si>
  <si>
    <t>Himgiri Textile Industries Ltd.</t>
  </si>
  <si>
    <t>Balaju Textile Industries Ltd.</t>
  </si>
  <si>
    <t>24/11/1994</t>
  </si>
  <si>
    <t>Kathmandu Finance Co. Ltd.</t>
  </si>
  <si>
    <t>29/01/1995</t>
  </si>
  <si>
    <t>Leatherage Bansbari Tannery &amp; Shoe   Factory Ltd.</t>
  </si>
  <si>
    <t>14/03/1995</t>
  </si>
  <si>
    <t>Everest Bank Ltd.</t>
  </si>
  <si>
    <t>26/04/1995</t>
  </si>
  <si>
    <t>Kosh Byabasthapan Co. Ltd.</t>
  </si>
  <si>
    <t>14/06/1995</t>
  </si>
  <si>
    <t xml:space="preserve">Unit Scheme </t>
  </si>
  <si>
    <t>29/06/1995</t>
  </si>
  <si>
    <t>(Fiscal Year 1994/1995)</t>
  </si>
  <si>
    <t>National Finance Company Limited</t>
  </si>
  <si>
    <t>Nepal Abbas Bikash Bitta Co. Ltd.</t>
  </si>
  <si>
    <t>RBB</t>
  </si>
  <si>
    <t>Narayani Finance Co. Ltd.</t>
  </si>
  <si>
    <t xml:space="preserve">Nepal Finance &amp; Saving Co. Ltd. </t>
  </si>
  <si>
    <t>Rights Share</t>
  </si>
  <si>
    <t>22/10/1995</t>
  </si>
  <si>
    <t>Shree Brikuti Pulp &amp; Paper Nepal Ltd.</t>
  </si>
  <si>
    <t>Yeti Finance Co. Ltd.</t>
  </si>
  <si>
    <t>Color Scan Nepal Ltd.</t>
  </si>
  <si>
    <t>25/03/1996</t>
  </si>
  <si>
    <t>HISEF Finance Ltd.</t>
  </si>
  <si>
    <t>Universal Finance and Capital Markets Ltd.</t>
  </si>
  <si>
    <t>Fleur Himalayan Co. Ltd.</t>
  </si>
  <si>
    <t>Ace Finance Co. Ltd.</t>
  </si>
  <si>
    <t>14/04/1996</t>
  </si>
  <si>
    <t>Samjhana Finance Ltd.</t>
  </si>
  <si>
    <t>Seti Cigarette Factory Ltd.</t>
  </si>
  <si>
    <t>(Fiscal Year 1995/1996)</t>
  </si>
  <si>
    <t>Rastriya Banijya Bank</t>
  </si>
  <si>
    <t>Nepal Housing &amp; Merchant Finance Ltd.</t>
  </si>
  <si>
    <t>26/07/1996</t>
  </si>
  <si>
    <t>Bank of Kathmandu Ltd.</t>
  </si>
  <si>
    <t>Himalyan General Insurance Co. Ltd.</t>
  </si>
  <si>
    <t>AFCL</t>
  </si>
  <si>
    <t xml:space="preserve">Bottlers Nepal Ltd. </t>
  </si>
  <si>
    <t xml:space="preserve">Nepal Share Markets Co. Ltd. </t>
  </si>
  <si>
    <t>13/05/1997</t>
  </si>
  <si>
    <t>(Fiscal Year 1996/1997)</t>
  </si>
  <si>
    <t>Ace Finance Company Limited</t>
  </si>
  <si>
    <t>General Finance Co. Ltd.</t>
  </si>
  <si>
    <t>17/08/1997</t>
  </si>
  <si>
    <t>Nepal Bitumin &amp; Barrel Udyog Ltd.</t>
  </si>
  <si>
    <t xml:space="preserve">Shreeram Sugar Mills Ltd. </t>
  </si>
  <si>
    <t>23/10/1997</t>
  </si>
  <si>
    <t>Debenture</t>
  </si>
  <si>
    <t>Neco Insurance Ltd.</t>
  </si>
  <si>
    <t>26/10/1997</t>
  </si>
  <si>
    <t>CIT &amp; RBB</t>
  </si>
  <si>
    <t xml:space="preserve">Nepal United Co. Ltd. </t>
  </si>
  <si>
    <t>16/11/1997</t>
  </si>
  <si>
    <t xml:space="preserve">Nepal Bank Ltd. </t>
  </si>
  <si>
    <t>27/11/1997</t>
  </si>
  <si>
    <t>Mahalaxmi Finance Co. Ltd.</t>
  </si>
  <si>
    <t>15/12/1997</t>
  </si>
  <si>
    <t>Paschimanchal Finance Co. Ltd.</t>
  </si>
  <si>
    <t>Annapurna Finance Co. Ltd.</t>
  </si>
  <si>
    <t>25/01/1998</t>
  </si>
  <si>
    <t>Lalitpur Finance Co. Ltd.</t>
  </si>
  <si>
    <t>27/05/1998</t>
  </si>
  <si>
    <t>(Fiscal Year 1997/1998)</t>
  </si>
  <si>
    <t>Goodwill Finance &amp; Investment Co. (Nepal) Ltd.</t>
  </si>
  <si>
    <t>Alliance Insurance Co. Ltd.</t>
  </si>
  <si>
    <t>Taragaon Regency Hotels Ltd.</t>
  </si>
  <si>
    <t>16/12/1998</t>
  </si>
  <si>
    <t>NCML, NMB</t>
  </si>
  <si>
    <t>Pokhara Finance Co. Ltd.</t>
  </si>
  <si>
    <t>22/03/1999</t>
  </si>
  <si>
    <t>25/05/1999</t>
  </si>
  <si>
    <t>(Fiscal Year 1998/1999)</t>
  </si>
  <si>
    <t>NMB</t>
  </si>
  <si>
    <t>Nepal Merchant Banking and Finance Company Limited</t>
  </si>
  <si>
    <t>Universal Finance &amp; Capital Market Ltd.</t>
  </si>
  <si>
    <t>13/09/1999</t>
  </si>
  <si>
    <t>Nepal Industrial &amp; Commercial Bank Ltd.</t>
  </si>
  <si>
    <t>15/11/1999</t>
  </si>
  <si>
    <t>NCML&amp; NMB</t>
  </si>
  <si>
    <t>Nepal Merchant Banking &amp; Finance Ltd.</t>
  </si>
  <si>
    <t>Ordinary Share (not issued)</t>
  </si>
  <si>
    <t>30/12/1999</t>
  </si>
  <si>
    <t>21/01/2000</t>
  </si>
  <si>
    <t>Lumbini Finance &amp; Leasing Co. Ltd.</t>
  </si>
  <si>
    <t>14/02/2000</t>
  </si>
  <si>
    <t>29/03/2000</t>
  </si>
  <si>
    <t>Sagarmatha Insurance Co. Ltd.</t>
  </si>
  <si>
    <t>14/06/2000</t>
  </si>
  <si>
    <t>Oriental Hotels Ltd.</t>
  </si>
  <si>
    <t>27/06/2000</t>
  </si>
  <si>
    <t>Citizen Unit Scheme</t>
  </si>
  <si>
    <t>Additional Sale</t>
  </si>
  <si>
    <r>
      <t>93.25</t>
    </r>
    <r>
      <rPr>
        <sz val="10"/>
        <rFont val="Arial"/>
        <family val="2"/>
      </rPr>
      <t>*</t>
    </r>
  </si>
  <si>
    <t>(Fiscal Year 1999/2000)</t>
  </si>
  <si>
    <t>* Only the amount as per the renewed issue approval is included</t>
  </si>
  <si>
    <t>Siddartha Finance Ltd.</t>
  </si>
  <si>
    <t>30/11/2000</t>
  </si>
  <si>
    <t>Alpic Everest Finance Ltd.</t>
  </si>
  <si>
    <t>NEFINSCO</t>
  </si>
  <si>
    <t>Nepal Bangladesh Finance &amp; Leasing Co. Ltd.</t>
  </si>
  <si>
    <t>19/01/2001</t>
  </si>
  <si>
    <t>NSML,NSMBL</t>
  </si>
  <si>
    <t>Narayani Finance Ltd.</t>
  </si>
  <si>
    <t>Nepal Bank of Ceylon Ltd.</t>
  </si>
  <si>
    <t>(not issued)</t>
  </si>
  <si>
    <t>13/04/2001</t>
  </si>
  <si>
    <t>NCML,NSMBL, CIT</t>
  </si>
  <si>
    <t>30/05/2001</t>
  </si>
  <si>
    <t>Nepal Development Bank Ltd.</t>
  </si>
  <si>
    <t>18/06/2001</t>
  </si>
  <si>
    <t>CIT, NMB</t>
  </si>
  <si>
    <t> Rights Share</t>
  </si>
  <si>
    <t>13/07/2001</t>
  </si>
  <si>
    <t>82.91*</t>
  </si>
  <si>
    <t>(Fiscal Year 2000/2001)</t>
  </si>
  <si>
    <t>Nepal Finance and Savings Company Limited</t>
  </si>
  <si>
    <t>NSMBL</t>
  </si>
  <si>
    <t>Nepal Sri Lanka Merchant Bank Limited</t>
  </si>
  <si>
    <t>Himalayan Distillery Ltd.</t>
  </si>
  <si>
    <t>20/11/2001</t>
  </si>
  <si>
    <t>Union Finance Co. Ltd.</t>
  </si>
  <si>
    <t>20/12/2001</t>
  </si>
  <si>
    <t>Development Credit Bank Ltd.</t>
  </si>
  <si>
    <t>Ace Finance Ltd.</t>
  </si>
  <si>
    <t>15/01/2002</t>
  </si>
  <si>
    <t>18/03/2002</t>
  </si>
  <si>
    <t>Nepal Bank Of Ceylon Ltd.</t>
  </si>
  <si>
    <r>
      <t xml:space="preserve">Ordinary Share     </t>
    </r>
    <r>
      <rPr>
        <sz val="7"/>
        <rFont val="Arial"/>
        <family val="2"/>
      </rPr>
      <t>(Not issued)</t>
    </r>
  </si>
  <si>
    <t>25/03/2002</t>
  </si>
  <si>
    <t>NCML, CIT, NSMB</t>
  </si>
  <si>
    <t>United Finance Ltd.</t>
  </si>
  <si>
    <t>Himalayan Bank Ltd.</t>
  </si>
  <si>
    <t xml:space="preserve">Debenture </t>
  </si>
  <si>
    <t>Nepal Life Insurance Co. Ltd.</t>
  </si>
  <si>
    <t>Nirdhan Utthan Bank Ltd.</t>
  </si>
  <si>
    <t>14/06/2002</t>
  </si>
  <si>
    <t>Pref. Share</t>
  </si>
  <si>
    <t>18/06/2002</t>
  </si>
  <si>
    <t>International Leasing &amp; Finance Co. Ltd.</t>
  </si>
  <si>
    <t>26/06/2002</t>
  </si>
  <si>
    <t>Gorkha Finance Ltd.</t>
  </si>
  <si>
    <t>Shree Investment &amp; Finance Co. Ltd.</t>
  </si>
  <si>
    <t>16/07/2002</t>
  </si>
  <si>
    <r>
      <t>138.48</t>
    </r>
    <r>
      <rPr>
        <sz val="10"/>
        <rFont val="Arial"/>
        <family val="2"/>
      </rPr>
      <t>*</t>
    </r>
  </si>
  <si>
    <t>(Fiscal Year 2001/2002)</t>
  </si>
  <si>
    <t>Life Insurance Corporation (Nepal) Ltd.</t>
  </si>
  <si>
    <t>22/07/2002</t>
  </si>
  <si>
    <t>Nepal Srilanka Merchant Bank Ltd.</t>
  </si>
  <si>
    <t>23/07/2002</t>
  </si>
  <si>
    <t>Mgmt.:  NCML Trusty: NIDC</t>
  </si>
  <si>
    <t>Nepal Investment Bank Ltd.</t>
  </si>
  <si>
    <t>19/08/2002</t>
  </si>
  <si>
    <t>Janaki Finance Co. Ltd.</t>
  </si>
  <si>
    <t>28/08/2002</t>
  </si>
  <si>
    <t>Central Finance Co. Ltd.</t>
  </si>
  <si>
    <t>17/09/2002</t>
  </si>
  <si>
    <t>Navadurga Finance Co. Ltd.</t>
  </si>
  <si>
    <t>Premier Finance Co. Ltd.</t>
  </si>
  <si>
    <t>24/12/2002</t>
  </si>
  <si>
    <t>Machhauchhre Bank Ltd.</t>
  </si>
  <si>
    <t>31/12/2002</t>
  </si>
  <si>
    <t>Nepal Share Markets &amp; Finance Ltd.</t>
  </si>
  <si>
    <t>Mahalaxmi Finance Ltd.</t>
  </si>
  <si>
    <t>NB Insurance Co. Ltd.</t>
  </si>
  <si>
    <t>Butwal Finance Ltd.</t>
  </si>
  <si>
    <t>22/05/2003</t>
  </si>
  <si>
    <t>Om Finance Ltd.</t>
  </si>
  <si>
    <t>18/06/2003</t>
  </si>
  <si>
    <t>Laxmi Bank Ltd.</t>
  </si>
  <si>
    <t>30/06/2003</t>
  </si>
  <si>
    <t>Standard Finance Ltd.</t>
  </si>
  <si>
    <t>40.09*</t>
  </si>
  <si>
    <t>(Fiscal Year 2002/2003)</t>
  </si>
  <si>
    <t>(Fiscal Year 2003/2004)</t>
  </si>
  <si>
    <t>21/08/2003</t>
  </si>
  <si>
    <t>14/10/2003</t>
  </si>
  <si>
    <t>Cosmic Merchant Banking &amp; Finance Ltd.</t>
  </si>
  <si>
    <t>21/10/2003</t>
  </si>
  <si>
    <t>Kumari Bank Ltd.</t>
  </si>
  <si>
    <t>NCML, CIT</t>
  </si>
  <si>
    <t>Siddhartha Finance Ltd.</t>
  </si>
  <si>
    <t>14/11/2003</t>
  </si>
  <si>
    <t>Fewa Finance Co. Ltd.</t>
  </si>
  <si>
    <t>Nepal Credit &amp; Commerce Bank Ltd.</t>
  </si>
  <si>
    <t>13/02/2004</t>
  </si>
  <si>
    <t>Prudential Insurance Co. Ltd.</t>
  </si>
  <si>
    <t>22/04/2004</t>
  </si>
  <si>
    <t>NB Finance &amp; Leasing Co. Ltd.</t>
  </si>
  <si>
    <t>Pashchimanchal Development Bank Ltd.</t>
  </si>
  <si>
    <t>24/05/2004</t>
  </si>
  <si>
    <t>Chhimake Development Bank Ltd.</t>
  </si>
  <si>
    <t>Lumbini Bank Ltd.</t>
  </si>
  <si>
    <t>Kist Merchant Banking &amp; Finance Ltd.</t>
  </si>
  <si>
    <t>NB Bank Ltd.</t>
  </si>
  <si>
    <t>17/06/2004</t>
  </si>
  <si>
    <t>World Merchant Banking &amp; Finance Ltd.</t>
  </si>
  <si>
    <t>National Hydro Power Co. Ltd.</t>
  </si>
  <si>
    <t>15/07/2004</t>
  </si>
  <si>
    <t>NCML, NSMBL</t>
  </si>
  <si>
    <t>62.87*</t>
  </si>
  <si>
    <t xml:space="preserve"> S.N.</t>
  </si>
  <si>
    <t>Company Name</t>
  </si>
  <si>
    <t>Types of</t>
  </si>
  <si>
    <t>Share Qty</t>
  </si>
  <si>
    <t>Amount</t>
  </si>
  <si>
    <t>Issue Manager</t>
  </si>
  <si>
    <t>Securities</t>
  </si>
  <si>
    <t>Rights</t>
  </si>
  <si>
    <t>ACE</t>
  </si>
  <si>
    <t>Ordinary</t>
  </si>
  <si>
    <t>Fewa Finance Ltd.</t>
  </si>
  <si>
    <t>(Fiscal Year 2004/2005)</t>
  </si>
  <si>
    <t>Annapurna Finance Company Ltd.</t>
  </si>
  <si>
    <t>Birgunj Finance Ltd.</t>
  </si>
  <si>
    <t>Diprosc Bikash Bank Ltd.</t>
  </si>
  <si>
    <t>Nirdhan Udthan Bank Ltd.</t>
  </si>
  <si>
    <t>28/03/2005</t>
  </si>
  <si>
    <t>30/03/2005</t>
  </si>
  <si>
    <t>Rights Shares</t>
  </si>
  <si>
    <t>Everest Finance Ltd.</t>
  </si>
  <si>
    <t>Capital Merchant Banking &amp; Finance</t>
  </si>
  <si>
    <t>24/05/2005</t>
  </si>
  <si>
    <t>National Finance Ltd. (Bittiya Samsthan)</t>
  </si>
  <si>
    <t>14/07/2005</t>
  </si>
  <si>
    <t xml:space="preserve">Chilime Hydropower Limited </t>
  </si>
  <si>
    <t>(for staffs including retired, director, ex-director of Nepal Bidhut Pradhikarn and staffs of the issuing companies)</t>
  </si>
  <si>
    <t>(Fiscal Year 2005/2006)</t>
  </si>
  <si>
    <t>Siddhartha Bank Limited</t>
  </si>
  <si>
    <t>03/08/2005 (2062/4/19)</t>
  </si>
  <si>
    <t>NCML &amp; NMB</t>
  </si>
  <si>
    <t>Srijana Finance Limited (Bittiya Sansthan)</t>
  </si>
  <si>
    <t>Prudential Financial Institute Limited</t>
  </si>
  <si>
    <t>Bank of Kathmandu Limited</t>
  </si>
  <si>
    <t>07/09/2005 (2062/5/22)</t>
  </si>
  <si>
    <t>Merchant Finance Company Limited</t>
  </si>
  <si>
    <t>20/09/2005 (2062/6/4)</t>
  </si>
  <si>
    <t>23/11/2005 (2062/8/6)</t>
  </si>
  <si>
    <t>Nepal Development Bank</t>
  </si>
  <si>
    <t>26/12/2005 (2062/9/11)</t>
  </si>
  <si>
    <t>Fewa Finance Company Ltd.</t>
  </si>
  <si>
    <t>Gandaki Financial Institution Limited</t>
  </si>
  <si>
    <t>28/12/2005 (2062/9/13)</t>
  </si>
  <si>
    <t>Goodwill Finance Co. Ltd.</t>
  </si>
  <si>
    <t>03/01/2006 (2062/9/19)</t>
  </si>
  <si>
    <t>Business Financial Institution Limited</t>
  </si>
  <si>
    <t>05/01/2006 (2062/9/21)</t>
  </si>
  <si>
    <t>Royal Merchant Banking &amp; Finance Ltd.</t>
  </si>
  <si>
    <t>25/01/2006 (2062/10/12)</t>
  </si>
  <si>
    <t xml:space="preserve">Bajuratna Finance &amp; Saving Co. Ltd. </t>
  </si>
  <si>
    <t>31/01/2006 (2062/10/18)</t>
  </si>
  <si>
    <t xml:space="preserve">Central Finance Ltd. (Bittiya Sansthan) </t>
  </si>
  <si>
    <t>02/02/2006 (2062/10/20)</t>
  </si>
  <si>
    <t>07/02/2006 (2062/10/25)</t>
  </si>
  <si>
    <t>Janaki Finance Co. Ltd. (Bittiya Sansthan)</t>
  </si>
  <si>
    <t>21/02/2006 (2062/11/9)</t>
  </si>
  <si>
    <t>Guheshwori Merchant &amp; Banking Ltd.</t>
  </si>
  <si>
    <t>21/03/2006 (2062/12/8)</t>
  </si>
  <si>
    <t>Siddhartha Bikash Bank Ltd. (B. S.)</t>
  </si>
  <si>
    <t>27/03/2006 (2062/12/14)</t>
  </si>
  <si>
    <t>Shikhar Insurance Co. Ltd.</t>
  </si>
  <si>
    <t>19/04/2006 (2063/1/6)</t>
  </si>
  <si>
    <t>IME Financial Institution Limited.</t>
  </si>
  <si>
    <t>26/04/2006 (2063/1/13)</t>
  </si>
  <si>
    <t>Machhapuchchre Bank Ltd.</t>
  </si>
  <si>
    <t>01/05/2006 (2063/1/18)</t>
  </si>
  <si>
    <t>Bhrikuti Bikash Bank Ltd. (B.S.)</t>
  </si>
  <si>
    <t>02/05/2006 (2063/1/19)</t>
  </si>
  <si>
    <t>Nepal Share Markets &amp; Finance Ltd. (B.S.)</t>
  </si>
  <si>
    <t>10/05/2006 (2063/1/27)</t>
  </si>
  <si>
    <t>Kist Merchant Banking &amp; Finance  (B.S.)</t>
  </si>
  <si>
    <t>11/05/2006 (2063/1/28)</t>
  </si>
  <si>
    <t>Patan Finance Limited (B.S.)</t>
  </si>
  <si>
    <t>29/05/2006 (2063/2/15)</t>
  </si>
  <si>
    <t xml:space="preserve">Nepal Investment Bank Ltd. </t>
  </si>
  <si>
    <t>30/05/2006 (2063/2/16)</t>
  </si>
  <si>
    <t>Nepal Industrial and Commercial Bank Ltd.</t>
  </si>
  <si>
    <t>31/05/2006 (2063/2/17)</t>
  </si>
  <si>
    <t>25/06/2006 (2063/3/11)</t>
  </si>
  <si>
    <t>Narayani Audhogik Bikash Bank Ltd. (B.S)</t>
  </si>
  <si>
    <t>29/06/2006 (2063/3/15)</t>
  </si>
  <si>
    <t>Pokhara Finance Ltd. (B.S.)</t>
  </si>
  <si>
    <t>Sanima Bikash Bittiya Sanstha Ltd.</t>
  </si>
  <si>
    <t>04/07/2006 (2063/3/20)</t>
  </si>
  <si>
    <t>Paschimanchal Bikash Bank Ltd (BS)</t>
  </si>
  <si>
    <t>09/07/2006 (2063/3/25)</t>
  </si>
  <si>
    <t xml:space="preserve">Lumbini Bank Limited </t>
  </si>
  <si>
    <t>13/07/2006 (2063/3/29)</t>
  </si>
  <si>
    <t>NIDC Capital Markets Limited (Bittiya Sanstha)</t>
  </si>
  <si>
    <t>Nepal Merchant Banking and Finance Company Limited (Bittiya Sanstha)</t>
  </si>
  <si>
    <t>Nepal Finance and Saving Company Limited (Bittiya Sanstha)</t>
  </si>
  <si>
    <t>Ace Finance Company Limited (Bittiya Sanstha)</t>
  </si>
  <si>
    <t>17/08/2005 (2062/5/1)</t>
  </si>
  <si>
    <t>(Fiscal Year 2006/2007)</t>
  </si>
  <si>
    <t>Bageshwori Bikash Bank Ltd.(B.S)</t>
  </si>
  <si>
    <t>18/07/2006 (2063/4/2)</t>
  </si>
  <si>
    <t>Peoples Finance Ltd. (B.S.)</t>
  </si>
  <si>
    <t>03/08/2006 (2063/4/18)</t>
  </si>
  <si>
    <t>Chhimek Bikash Bank Ltd. (B.S.)</t>
  </si>
  <si>
    <t>01/09/2006 (2063/5/16)</t>
  </si>
  <si>
    <t>Sahayogi Bikash Bank Ltd.  (B.S.)</t>
  </si>
  <si>
    <t>03/09/2006 (2063/5/18)</t>
  </si>
  <si>
    <t>Alpic Everest Finance Ltd.  (B.S.)</t>
  </si>
  <si>
    <t>07/09/2006 (2063/5/22)</t>
  </si>
  <si>
    <t>Nepal Development Bank Ltd. (B.S.)</t>
  </si>
  <si>
    <t>30/10/2006 (2063/7/13)</t>
  </si>
  <si>
    <t>Navadurga Finance Co. Ltd. (B.S.)</t>
  </si>
  <si>
    <t>12/12/2006 (2063/8/26)</t>
  </si>
  <si>
    <t>Gorkha Development Bank Ltd.</t>
  </si>
  <si>
    <t>31/12/2006 (2063/9/16)</t>
  </si>
  <si>
    <t>NMB &amp; NCML</t>
  </si>
  <si>
    <t>Ace Finance Co. Ltd. (B.S.)</t>
  </si>
  <si>
    <t>12/01/2007 (2063/9/28)</t>
  </si>
  <si>
    <t>Annapurna Finance Co. Ltd. (B.S.)</t>
  </si>
  <si>
    <t>15/01/2007 (2063/10/1)</t>
  </si>
  <si>
    <t>Swabalamban Bikash Bank Ltd. (B.S.)</t>
  </si>
  <si>
    <t>26/01/2007 (2063/10/14)</t>
  </si>
  <si>
    <t>Himchuli Bikash Bank Ltd.</t>
  </si>
  <si>
    <t>04/02/2007 (2063/10/21)</t>
  </si>
  <si>
    <t>Imperial Financial Institution Ltd.</t>
  </si>
  <si>
    <t>06/02/2007 (2063/10/23)</t>
  </si>
  <si>
    <t>Annapurna Bikash Bank Ltd. (B.S.)</t>
  </si>
  <si>
    <t>21/02/2007 (2063/11/9)</t>
  </si>
  <si>
    <t>Yeti Finance Ltd. (B.S.)</t>
  </si>
  <si>
    <t>05/03/2007 (2063/11/21)</t>
  </si>
  <si>
    <t>ICFC Bittiya Sanstha Ltd.</t>
  </si>
  <si>
    <t>08/03/2007 (2063/11/24)</t>
  </si>
  <si>
    <t>Civil Merchant Bittiya Sanstha Ltd.</t>
  </si>
  <si>
    <t>15/03/2007 (2063/12/1)</t>
  </si>
  <si>
    <t>Capital Merchant Banking &amp; Finance  Ltd.</t>
  </si>
  <si>
    <t>28/03/2007 (2063/12/14)</t>
  </si>
  <si>
    <t>Laxmi Bank Limited</t>
  </si>
  <si>
    <t>04/04/2007 (2063/12/21)</t>
  </si>
  <si>
    <t>Business Development Bank Ltd.</t>
  </si>
  <si>
    <t>18/04/2007 (2064/1/5)</t>
  </si>
  <si>
    <t>Nepal Express Finance Limited</t>
  </si>
  <si>
    <t>23/04/2007 (2064/1/10)</t>
  </si>
  <si>
    <t>04/05/2007 (2064/1/21)</t>
  </si>
  <si>
    <t>Siddhartha Bank Ltd.</t>
  </si>
  <si>
    <t>16/05/2007 (2064/2/2)</t>
  </si>
  <si>
    <t>Excel Development Bank Ltd.</t>
  </si>
  <si>
    <t>17/05/2007 (2064/2/3)</t>
  </si>
  <si>
    <t>Biratlaxmi Development Bank Ltd.</t>
  </si>
  <si>
    <t>18/05/2007 (2064/2/4)</t>
  </si>
  <si>
    <t>Malika Development Bank  Ltd.</t>
  </si>
  <si>
    <t>27/05/2007 (2064/2/13)</t>
  </si>
  <si>
    <t>Lumbini Bank  Ltd.</t>
  </si>
  <si>
    <t>29/05/2007 (2064/2/15)</t>
  </si>
  <si>
    <t>30/05/2007 (2064/2/16)</t>
  </si>
  <si>
    <t>06/06/2007 (2064/2/23)</t>
  </si>
  <si>
    <t>(with Rs. 100 premium on face value of Rs. 100)</t>
  </si>
  <si>
    <t>26/06/2007 (2064/3/12)</t>
  </si>
  <si>
    <t>Merchant Finance Co. Ltd.</t>
  </si>
  <si>
    <t>15/07/2007 (2064/3/31)</t>
  </si>
  <si>
    <t>Nepal Finance and Savings Company Limited (Bittiya Sanstha)</t>
  </si>
  <si>
    <t>Issue Approval</t>
  </si>
  <si>
    <t>(Fiscal Year 2007/2008)</t>
  </si>
  <si>
    <t>Seti Bittiya Sansthan Limited</t>
  </si>
  <si>
    <t>NFL</t>
  </si>
  <si>
    <t>Prudential Bittiya Sanstha Ltd.</t>
  </si>
  <si>
    <t>NIC Bank Ltd.</t>
  </si>
  <si>
    <t>Sanima Bikash Bank Ltd.</t>
  </si>
  <si>
    <t xml:space="preserve">Ace Development Bank Ltd. </t>
  </si>
  <si>
    <t>Gorkha Development Bank</t>
  </si>
  <si>
    <t>Business Development Bank</t>
  </si>
  <si>
    <t>Nepal Express Finance Ltd.</t>
  </si>
  <si>
    <t>Royal Merchant Banking &amp; Finance</t>
  </si>
  <si>
    <t>Kaski Finance Ltd.</t>
  </si>
  <si>
    <t>Clean Energy Development Bank</t>
  </si>
  <si>
    <t>Reliable Investment Bittiya Sanstha</t>
  </si>
  <si>
    <t>Lord Buddha Financial Institution</t>
  </si>
  <si>
    <t>Nepal Housing &amp; Merchant Finance</t>
  </si>
  <si>
    <t>Subechchha Bikash Bank</t>
  </si>
  <si>
    <t>Triveni Bikash Bank</t>
  </si>
  <si>
    <t>Himalayan General Insurance</t>
  </si>
  <si>
    <t>Nepal Investment Bank</t>
  </si>
  <si>
    <t>Nepal Awas Bikash Bitta Company</t>
  </si>
  <si>
    <t>Nabil Bank Ltd.</t>
  </si>
  <si>
    <t>Global Bank Ltd.</t>
  </si>
  <si>
    <t>Yeti Finance Ltd.</t>
  </si>
  <si>
    <t>NEFINSCO &amp; NCML</t>
  </si>
  <si>
    <t xml:space="preserve">NMB Bank Limited </t>
  </si>
  <si>
    <t>National Finance Limited (Bittiya Sanstha)</t>
  </si>
  <si>
    <t>Nepal Finance Limited</t>
  </si>
  <si>
    <t>Ratio</t>
  </si>
  <si>
    <t>Date of Issue Approval</t>
  </si>
  <si>
    <t>Nepali</t>
  </si>
  <si>
    <t>English</t>
  </si>
  <si>
    <t>Lumbini General Insurance</t>
  </si>
  <si>
    <t>Insurance</t>
  </si>
  <si>
    <t>Central Finance Limited</t>
  </si>
  <si>
    <t xml:space="preserve"> 2:1</t>
  </si>
  <si>
    <t>Finance</t>
  </si>
  <si>
    <t>Siddhartha Insurance Limited</t>
  </si>
  <si>
    <t>Nirdhan Uttan Bank Ltd.</t>
  </si>
  <si>
    <t xml:space="preserve"> 1:1.20</t>
  </si>
  <si>
    <t>Development Bank</t>
  </si>
  <si>
    <t>Nepal Share Markets Ltd</t>
  </si>
  <si>
    <t xml:space="preserve"> 1:1.5</t>
  </si>
  <si>
    <t>Infrastructure Development Bank</t>
  </si>
  <si>
    <t>Agricultural Development Bank</t>
  </si>
  <si>
    <t>Bank</t>
  </si>
  <si>
    <t>Kuber Merchant Banking &amp; Finance</t>
  </si>
  <si>
    <t>Prabhu Finance Company Ltd.</t>
  </si>
  <si>
    <t>IME Financial Institution</t>
  </si>
  <si>
    <t xml:space="preserve"> 1:1</t>
  </si>
  <si>
    <t>Paschimanchal Development Bank</t>
  </si>
  <si>
    <t xml:space="preserve"> 1:0.9</t>
  </si>
  <si>
    <t>Brikuti Bikash Bank Ltd.</t>
  </si>
  <si>
    <t xml:space="preserve"> 1:1.25</t>
  </si>
  <si>
    <t xml:space="preserve"> 1:3</t>
  </si>
  <si>
    <t>Nepal Merchant Banking &amp; Finance</t>
  </si>
  <si>
    <t xml:space="preserve"> 1:4</t>
  </si>
  <si>
    <t xml:space="preserve"> 5:1</t>
  </si>
  <si>
    <t>Sagarmatha Insurance Co</t>
  </si>
  <si>
    <t xml:space="preserve"> 10:3</t>
  </si>
  <si>
    <t>Siddhartha Development Bank</t>
  </si>
  <si>
    <t>Nepal Electricity Bond</t>
  </si>
  <si>
    <t>Other</t>
  </si>
  <si>
    <t>Nepal Development &amp; Employment</t>
  </si>
  <si>
    <t xml:space="preserve"> 3:1</t>
  </si>
  <si>
    <t xml:space="preserve"> 4:1</t>
  </si>
  <si>
    <t>Sanima Bikash Bank</t>
  </si>
  <si>
    <t xml:space="preserve">Paschimanchal Finance </t>
  </si>
  <si>
    <t>Kist Merchant Banking &amp; Finance</t>
  </si>
  <si>
    <t>Ace Development Bank</t>
  </si>
  <si>
    <t>Business Development</t>
  </si>
  <si>
    <t xml:space="preserve"> 1:2.5</t>
  </si>
  <si>
    <t xml:space="preserve"> 1:2</t>
  </si>
  <si>
    <t xml:space="preserve"> 5:3</t>
  </si>
  <si>
    <t>ICFC Bittiya Sanstha</t>
  </si>
  <si>
    <t>Shikhar Bittiya Sanstha Ltd.</t>
  </si>
  <si>
    <t>ILFC Ltd.</t>
  </si>
  <si>
    <t xml:space="preserve"> 1:3.5</t>
  </si>
  <si>
    <t>Annapurna Bikash Bank</t>
  </si>
  <si>
    <t>Sahayoki Bikash Bank</t>
  </si>
  <si>
    <t>Sagarmatha Merchant Finance</t>
  </si>
  <si>
    <t>Shree Investment Finance Co</t>
  </si>
  <si>
    <t>Premier Insurance</t>
  </si>
  <si>
    <t xml:space="preserve"> 1:1.3</t>
  </si>
  <si>
    <t>Standard Finance Limited</t>
  </si>
  <si>
    <t>Guheswori Merchant Banking &amp;</t>
  </si>
  <si>
    <t xml:space="preserve"> 1:2.25</t>
  </si>
  <si>
    <t>Kathmandu Finance Ltd.</t>
  </si>
  <si>
    <t>Neco Insurance</t>
  </si>
  <si>
    <t>National Hydro Power Company</t>
  </si>
  <si>
    <t>Hydro power</t>
  </si>
  <si>
    <t>Machchhapurchhre Bank Ltd.</t>
  </si>
  <si>
    <t xml:space="preserve"> 10:6</t>
  </si>
  <si>
    <t>Gandaki Bikash Bank</t>
  </si>
  <si>
    <t>Pashupati Development Bank Ltd.</t>
  </si>
  <si>
    <t>Sector</t>
  </si>
  <si>
    <t>Om Finance Limited</t>
  </si>
  <si>
    <t>Union Finance Limited</t>
  </si>
  <si>
    <t>Kist Merchant &amp; Finance Ltd.</t>
  </si>
  <si>
    <t>Srijana Finance</t>
  </si>
  <si>
    <t>Swabalamban bank</t>
  </si>
  <si>
    <t xml:space="preserve"> 1:1.4</t>
  </si>
  <si>
    <t>Nepal Srilanka Merchant Bank</t>
  </si>
  <si>
    <t>National Finance Ltd.</t>
  </si>
  <si>
    <t xml:space="preserve"> 1:0.4</t>
  </si>
  <si>
    <t>Nepal Bangladesh Bank Ltd.</t>
  </si>
  <si>
    <t>Bageswori Bikash Bank</t>
  </si>
  <si>
    <t>Pokhara Finance Ltd.</t>
  </si>
  <si>
    <t>IME Financial Institution Ltd.</t>
  </si>
  <si>
    <t>Bank of Asia Nepal Ltd</t>
  </si>
  <si>
    <t>Nepal Bikash Bank</t>
  </si>
  <si>
    <t>Citizens Bank International Ltd.</t>
  </si>
  <si>
    <t>Universal Finance Ltd.</t>
  </si>
  <si>
    <t>Api Finance Ltd.</t>
  </si>
  <si>
    <t>National Life Insurance</t>
  </si>
  <si>
    <t xml:space="preserve"> 1:5</t>
  </si>
  <si>
    <t>Premier Finance Ltd.</t>
  </si>
  <si>
    <t xml:space="preserve"> 5:2</t>
  </si>
  <si>
    <t>Sunrise Bank Ltd.</t>
  </si>
  <si>
    <t>World Merchant Banking &amp; Finance</t>
  </si>
  <si>
    <t>Imperial Finance Ltd.</t>
  </si>
  <si>
    <t>Prime Commercial Bank</t>
  </si>
  <si>
    <t>Madyamachal Gramin Bikash Bank</t>
  </si>
  <si>
    <t>Ace Development Bank Ltd.</t>
  </si>
  <si>
    <t xml:space="preserve"> 1:0.64</t>
  </si>
  <si>
    <t>ELITE</t>
  </si>
  <si>
    <t>NMB Bank Ltd.</t>
  </si>
  <si>
    <t>DCBL</t>
  </si>
  <si>
    <t>Arun Valley Hydropower Development</t>
  </si>
  <si>
    <t xml:space="preserve">Lumbini Finance &amp; Leasing </t>
  </si>
  <si>
    <t>Narayani Development Bank</t>
  </si>
  <si>
    <t>Patan Finance Ltd.</t>
  </si>
  <si>
    <t>Nepal Share Markets Ltd.</t>
  </si>
  <si>
    <t xml:space="preserve"> 1:3.629</t>
  </si>
  <si>
    <t>Excel Development Bank</t>
  </si>
  <si>
    <t>Central Finance Ltd.</t>
  </si>
  <si>
    <t>Crystal Finance Limited</t>
  </si>
  <si>
    <t>Chilime Jalbidhut Company Ltd.</t>
  </si>
  <si>
    <t>CIT &amp; NCML</t>
  </si>
  <si>
    <t>Vibor Bikash Bank</t>
  </si>
  <si>
    <t>Navdurga Finance Ltd.</t>
  </si>
  <si>
    <t xml:space="preserve"> 1:1.2</t>
  </si>
  <si>
    <t>Public Development Bank</t>
  </si>
  <si>
    <t>General Finance Ltd.</t>
  </si>
  <si>
    <t>2066/2/31</t>
  </si>
  <si>
    <t>Malika Bikash Bank Ltd.</t>
  </si>
  <si>
    <t xml:space="preserve"> 1:1.6</t>
  </si>
  <si>
    <t>Sagarmatha Merchant &amp; Finance</t>
  </si>
  <si>
    <t>Lord Buddha Finance Ltd.</t>
  </si>
  <si>
    <t>Types of Securities</t>
  </si>
  <si>
    <t>(Fiscal Year 2008/2009)</t>
  </si>
  <si>
    <t>Public</t>
  </si>
  <si>
    <t>Miteri Development Bank</t>
  </si>
  <si>
    <t>2066/04/32</t>
  </si>
  <si>
    <t>Mahakali Bikash Bank</t>
  </si>
  <si>
    <t>Asian Life insurance company Ltd.</t>
  </si>
  <si>
    <t>Kasthamandap Development Bank</t>
  </si>
  <si>
    <t>Resunga Bikash Bank</t>
  </si>
  <si>
    <t>Civil Capital</t>
  </si>
  <si>
    <t>Pathibhara Bikash Bank Ltd.</t>
  </si>
  <si>
    <t>Udhyam Bikas Bank Ltd</t>
  </si>
  <si>
    <t>Nerude Laghubitta Bikas Bank Ltd.</t>
  </si>
  <si>
    <t>Sewa Bikas Bank Ltd</t>
  </si>
  <si>
    <t>City Development Bank Ltd</t>
  </si>
  <si>
    <t>Nilgiri Vikas Bank Ltd</t>
  </si>
  <si>
    <t>Elite Capital</t>
  </si>
  <si>
    <t>NMB Bank Ltd</t>
  </si>
  <si>
    <t>Mankamana Bikas Bank Ltd</t>
  </si>
  <si>
    <t>Gaurishankar Development Bank Ltd</t>
  </si>
  <si>
    <t>Agricultural Development Bank Ltd</t>
  </si>
  <si>
    <t>Prime Life Insurance Co. Ltd.</t>
  </si>
  <si>
    <t>Surya Life Insurance Co. Ltd.</t>
  </si>
  <si>
    <t>Zenith Finance Ltd</t>
  </si>
  <si>
    <t>2066/11/018</t>
  </si>
  <si>
    <t>ShuvaLaxmi Finace Ltd</t>
  </si>
  <si>
    <t>Alpine Development Bank Ltd</t>
  </si>
  <si>
    <t>Diyalo Bikas Bank Ltd</t>
  </si>
  <si>
    <t>Western Development Bank Ltd</t>
  </si>
  <si>
    <t>Suryadarshan Finance Company Ltd</t>
  </si>
  <si>
    <t>Unique Financial Institution Ltd</t>
  </si>
  <si>
    <t>Seti Bittiya Sanstha Ltd</t>
  </si>
  <si>
    <t>Arniko Development Bank Ltd</t>
  </si>
  <si>
    <t>Growmore</t>
  </si>
  <si>
    <t>Swastik Merchant Finance Co. Ltd</t>
  </si>
  <si>
    <t>Bisawa Bikas Bank Ltd</t>
  </si>
  <si>
    <t>Arun Finance Ltd</t>
  </si>
  <si>
    <t>Kankai Bikas Bank Ltd</t>
  </si>
  <si>
    <t>Valley Finance Ltd</t>
  </si>
  <si>
    <t>CIT&amp;NCML</t>
  </si>
  <si>
    <t>Karnali Bikas Bank Ltd</t>
  </si>
  <si>
    <t>Nefinsco</t>
  </si>
  <si>
    <t>Garima Bikas Bank Ltd</t>
  </si>
  <si>
    <t>Kabeli Bikas Bank Ltd</t>
  </si>
  <si>
    <t>Jyoti Bikas Bank Ltd</t>
  </si>
  <si>
    <t>Himalaya Finance Ltd</t>
  </si>
  <si>
    <t>Tinau Bikas Bank Ltd</t>
  </si>
  <si>
    <t>2067/3/32</t>
  </si>
  <si>
    <t>(Fiscal Year 2009/2010)</t>
  </si>
  <si>
    <t>Goodwill Finance Ltd</t>
  </si>
  <si>
    <t>Birgung Finance Ltd.</t>
  </si>
  <si>
    <t xml:space="preserve"> 1:3.9238</t>
  </si>
  <si>
    <t xml:space="preserve"> 1:2.1</t>
  </si>
  <si>
    <t xml:space="preserve"> 1:4.0764</t>
  </si>
  <si>
    <t>Alliance Insurance Company Ltd.</t>
  </si>
  <si>
    <t xml:space="preserve"> 10:4</t>
  </si>
  <si>
    <t>1:2</t>
  </si>
  <si>
    <t>Kuber Merchant Finance Ltd</t>
  </si>
  <si>
    <t>Nepal Life Insurance Compnay Ltd.</t>
  </si>
  <si>
    <t>4:1</t>
  </si>
  <si>
    <t>HImchuli Bikas Bank Ltd</t>
  </si>
  <si>
    <t>1:3.45</t>
  </si>
  <si>
    <t>Nepal SBI Bank Limited</t>
  </si>
  <si>
    <t xml:space="preserve"> 1:3.375</t>
  </si>
  <si>
    <t>2,:1</t>
  </si>
  <si>
    <t>1:2.1</t>
  </si>
  <si>
    <t>Capital Merchant Banking &amp; Finance Ltd</t>
  </si>
  <si>
    <t>1:1.5</t>
  </si>
  <si>
    <t>Annapurna Bikas Bank Ltd</t>
  </si>
  <si>
    <t>1:2.2</t>
  </si>
  <si>
    <t>Triveni Bikas Bank Ltd</t>
  </si>
  <si>
    <t>1:1</t>
  </si>
  <si>
    <t>CMB Finance Ltd</t>
  </si>
  <si>
    <t>2:1</t>
  </si>
  <si>
    <t>Pashupati Development Bank Ltd</t>
  </si>
  <si>
    <t>1:2.5</t>
  </si>
  <si>
    <t>Om Finance Ltd</t>
  </si>
  <si>
    <t>United Finance Ltd</t>
  </si>
  <si>
    <t>Right Share Issue Approval</t>
  </si>
  <si>
    <t>2066/1012</t>
  </si>
  <si>
    <t>Yeti Finance Ltd</t>
  </si>
  <si>
    <t>Prudential Finance Co. Ltd.</t>
  </si>
  <si>
    <t>Siddhartha Bank Ltd</t>
  </si>
  <si>
    <t>Sahayogi Vikas Bank Ltd</t>
  </si>
  <si>
    <t>3:1</t>
  </si>
  <si>
    <t>Sunrise Bank Ltd</t>
  </si>
  <si>
    <t>10:3</t>
  </si>
  <si>
    <t>Gorkha Finance Ltd</t>
  </si>
  <si>
    <t>Subhechha Bikas Bank Ltd.</t>
  </si>
  <si>
    <t>1.1.1</t>
  </si>
  <si>
    <t>Citizens Bank Internationl Ltd</t>
  </si>
  <si>
    <t>Merchant Finance Co. Ltd</t>
  </si>
  <si>
    <t>1:3</t>
  </si>
  <si>
    <t>Narayani National Finance Ltd</t>
  </si>
  <si>
    <t>Clean Energy Development Bank Ltd</t>
  </si>
  <si>
    <t>1:2.4</t>
  </si>
  <si>
    <t>Infrastructure Development Bank Ltd</t>
  </si>
  <si>
    <t>Gandaki Bikas Bank Ltd</t>
  </si>
  <si>
    <t>Amount of Securities Registered</t>
  </si>
  <si>
    <t>Amount of Public Issue</t>
  </si>
  <si>
    <t>Bagmati Development Bank Ltd</t>
  </si>
  <si>
    <t>Share</t>
  </si>
  <si>
    <t>Nepal SBI Bank Ltd</t>
  </si>
  <si>
    <t>Nabil Investment</t>
  </si>
  <si>
    <t>Manjushree Financial Institution Ltd</t>
  </si>
  <si>
    <t>NCM &amp; CIT</t>
  </si>
  <si>
    <t>First Micro Finance Dev. Bank Ltd</t>
  </si>
  <si>
    <t>Ace Capital Ltd</t>
  </si>
  <si>
    <t>Nepal Consumer Dev. Bank Ltd</t>
  </si>
  <si>
    <t>CIT &amp; NMB Cap</t>
  </si>
  <si>
    <t>Summit Micro Finance Dev. Bank Ltd</t>
  </si>
  <si>
    <t>Janata Bank Nepal Ltd</t>
  </si>
  <si>
    <t>NMB, CIT &amp; Civil Cap.</t>
  </si>
  <si>
    <t>Metro Development Bank Ltd</t>
  </si>
  <si>
    <t>NCM</t>
  </si>
  <si>
    <t>Kanchan Development Bank Ltd</t>
  </si>
  <si>
    <t>Elite Cap</t>
  </si>
  <si>
    <t>Gulmi Bikas Bank Ltd</t>
  </si>
  <si>
    <t>Tourism Development Bank Ltd</t>
  </si>
  <si>
    <t>NCM&amp;CIT</t>
  </si>
  <si>
    <t>Pacific Development Bank Ltd</t>
  </si>
  <si>
    <t>Lotus Investment Finance Ltd</t>
  </si>
  <si>
    <t xml:space="preserve">Rising Development Bank Ltd </t>
  </si>
  <si>
    <t>Global Bank Ltd</t>
  </si>
  <si>
    <t>Paschimanchal Garmin Bikas Bank Ltd</t>
  </si>
  <si>
    <t>Khandbari Development Bank Ltd</t>
  </si>
  <si>
    <t>FY 2068/069 (2011-12)</t>
  </si>
  <si>
    <t>Unique Finance Ltd</t>
  </si>
  <si>
    <t>Nabil Inv.</t>
  </si>
  <si>
    <t>Patan Finance Ltd</t>
  </si>
  <si>
    <t>Vibor Capital</t>
  </si>
  <si>
    <t>Ace Capital</t>
  </si>
  <si>
    <t>Navadurga Finance Company Ltd</t>
  </si>
  <si>
    <t>5:1</t>
  </si>
  <si>
    <t>Bageshwori Development Bank Ltd</t>
  </si>
  <si>
    <t>NMB Capital</t>
  </si>
  <si>
    <t>Nepal Express Finance Ltd</t>
  </si>
  <si>
    <t>100:11.881</t>
  </si>
  <si>
    <t>S.N.</t>
  </si>
  <si>
    <t>Name of the Company</t>
  </si>
  <si>
    <t>No. of Share</t>
  </si>
  <si>
    <t>Approval Date</t>
  </si>
  <si>
    <t xml:space="preserve">Share Group After Sale </t>
  </si>
  <si>
    <t>Annapurna Finance Co. Ltd</t>
  </si>
  <si>
    <t>Secondary Offering Approval</t>
  </si>
  <si>
    <t>Bright Development Bank Ltd</t>
  </si>
  <si>
    <t>Kankrebihar Bikas Bank Ltd</t>
  </si>
  <si>
    <t>Innovative Development Bank Ltd</t>
  </si>
  <si>
    <t>Reliance Finance Ltd</t>
  </si>
  <si>
    <t>International Development Bank Ltd</t>
  </si>
  <si>
    <t>Civic Development Bank Ltd</t>
  </si>
  <si>
    <t>Civil Bank Ltd</t>
  </si>
  <si>
    <t>CIT, NCM, Nabil. Ace Capital</t>
  </si>
  <si>
    <t>Laxmi Capital Ltd</t>
  </si>
  <si>
    <t>Nabil Capital</t>
  </si>
  <si>
    <t>Agriculture Development Bank Ltd</t>
  </si>
  <si>
    <t>……….</t>
  </si>
  <si>
    <t>Swarojgar Laghu Bitta Bikas Bank Ltd</t>
  </si>
  <si>
    <t>Jebills Finance Ltd</t>
  </si>
  <si>
    <t>Commerz &amp; Trust Bank Nepal Ltd</t>
  </si>
  <si>
    <t>CIT, Growmore, Nabil. Civil Capital</t>
  </si>
  <si>
    <t>NLG Insurance Company Ltd</t>
  </si>
  <si>
    <t>Civil</t>
  </si>
  <si>
    <t>Siddharth Bank Ltd</t>
  </si>
  <si>
    <t>Sindhu Bikas Bank Ltd</t>
  </si>
  <si>
    <t>Jhimruk Bikas Bank Ltd</t>
  </si>
  <si>
    <t>Bank of Kathmandu Ltd</t>
  </si>
  <si>
    <t>Everest Bank Ltd</t>
  </si>
  <si>
    <t>Hydro</t>
  </si>
  <si>
    <t>Nepal Investment Bank Ltd</t>
  </si>
  <si>
    <t>Namaste Bittiya Sanstha Ltd</t>
  </si>
  <si>
    <t>Gaumukhi Bikas Bank Ltd</t>
  </si>
  <si>
    <t>Mega Bank Nepal Ltd</t>
  </si>
  <si>
    <t>Cit, Nabil, NIBL, NMB</t>
  </si>
  <si>
    <t>Mission Development Bank Ltd</t>
  </si>
  <si>
    <t>Sana Kisan Bikas Bank Ltd</t>
  </si>
  <si>
    <t>Himalaya Bank Ltd</t>
  </si>
  <si>
    <t>Hamro Bikas Bank Ltd</t>
  </si>
  <si>
    <t>FY 2069/70 (2012-13)</t>
  </si>
  <si>
    <t>1:.066</t>
  </si>
  <si>
    <t>NMB Cap</t>
  </si>
  <si>
    <t>Shrijana Finance Ltd</t>
  </si>
  <si>
    <t>1:.2</t>
  </si>
  <si>
    <t>Nepal Bank Ltd</t>
  </si>
  <si>
    <t>1:9.515729</t>
  </si>
  <si>
    <t>Cit, Civil</t>
  </si>
  <si>
    <t>2070/2/29</t>
  </si>
  <si>
    <t>2070/02/29</t>
  </si>
  <si>
    <t>Bonus Share Registration</t>
  </si>
  <si>
    <t>Date of registration</t>
  </si>
  <si>
    <t>Swabalamban Laghubitta Bikas Bank Ltd</t>
  </si>
  <si>
    <t>Prudential Finace Ltd</t>
  </si>
  <si>
    <t>Neco Insurance Ltd</t>
  </si>
  <si>
    <t>Sagarmatha Merchant Banking &amp; Fin Ltd</t>
  </si>
  <si>
    <t>Yeti Finace Ltd</t>
  </si>
  <si>
    <t>Fewa Finance Ltd</t>
  </si>
  <si>
    <t>Salt Trading Corporation Ltd</t>
  </si>
  <si>
    <t>Asain Life Insurance Company Ltd</t>
  </si>
  <si>
    <t>Subhechha Bikas Bank Ltd</t>
  </si>
  <si>
    <t>Sagarmatha Insurance Co. Ltd</t>
  </si>
  <si>
    <t>Kathmandu Finance Ltd</t>
  </si>
  <si>
    <t>National Life Insurance Company Ltd</t>
  </si>
  <si>
    <t>Nepal Insurance Company Ltd</t>
  </si>
  <si>
    <t>Bank Of Kathmandu Ltd</t>
  </si>
  <si>
    <t>Nerude Laghubitta Bikas Bank Ltd</t>
  </si>
  <si>
    <t>Api Finance Ltd</t>
  </si>
  <si>
    <t xml:space="preserve">Biratlaxmi Bikas Bank Ltd </t>
  </si>
  <si>
    <t>Paschimancha Finance Ltd</t>
  </si>
  <si>
    <t>2069/911</t>
  </si>
  <si>
    <t>Manjushree Finance Ltd</t>
  </si>
  <si>
    <t>Nabil Bank Ltd</t>
  </si>
  <si>
    <t>Lumbini General Insurance Company Ltd</t>
  </si>
  <si>
    <t>Siddharth Finance Ltd</t>
  </si>
  <si>
    <t>Navdurga Finance Company Ltd</t>
  </si>
  <si>
    <t xml:space="preserve">Citizen Investment Trust Ltd </t>
  </si>
  <si>
    <t>Soaltee Hotel Ltd</t>
  </si>
  <si>
    <t>Chilime Hydropower Company Ltd</t>
  </si>
  <si>
    <t>Prabhu Finance Ltd</t>
  </si>
  <si>
    <t>Nilgiri Bikas Bank L5d</t>
  </si>
  <si>
    <t>Imperial Finance Ltd</t>
  </si>
  <si>
    <t>Reliable Fianance Ltd</t>
  </si>
  <si>
    <t>Standard Chartered Bank Nepal Ltd</t>
  </si>
  <si>
    <t>Life Insurance Corporation (Nepal) Ltd</t>
  </si>
  <si>
    <t>Guheshwori Merchant Banking and Finance Ltd</t>
  </si>
  <si>
    <t>Bhrikuti Development Bank Ltd</t>
  </si>
  <si>
    <t>Prime Commercial Bank Ltd</t>
  </si>
  <si>
    <t>Metiri Development Bank Ltd</t>
  </si>
  <si>
    <t>Arun Valley Hydropower Ltd</t>
  </si>
  <si>
    <t xml:space="preserve">Lumbini Bank Ltd </t>
  </si>
  <si>
    <t>Muktinath Bikas Bank Ltd</t>
  </si>
  <si>
    <t>Lumbini Finance and Leasing Company Ltd</t>
  </si>
  <si>
    <t>Global IME Bank Ltd</t>
  </si>
  <si>
    <t>Surya Life Insurance Company Ltd</t>
  </si>
  <si>
    <t xml:space="preserve">Tinau Bikas Bank Ltd </t>
  </si>
  <si>
    <t>Prime Life Insurance Company Ltd</t>
  </si>
  <si>
    <t>Asian Life Insurance Company Ltd</t>
  </si>
  <si>
    <t>Excel Development Bank Ltd</t>
  </si>
  <si>
    <t>2070/2/30</t>
  </si>
  <si>
    <t>Seti Finance Ltd</t>
  </si>
  <si>
    <t>Siddharth Insurance  Ltd</t>
  </si>
  <si>
    <t>Shares</t>
  </si>
  <si>
    <t>NCML&amp; CIT</t>
  </si>
  <si>
    <t>Fi nace</t>
  </si>
  <si>
    <t>DCBL Bank Ltd</t>
  </si>
  <si>
    <t>Kamana Bikas Bank Ltd</t>
  </si>
  <si>
    <t>Country Development Bank Ltd</t>
  </si>
  <si>
    <t>Corporate Development Bank Ltd</t>
  </si>
  <si>
    <t>Chilime Hydro Power Co. Ltd.</t>
  </si>
  <si>
    <t>Gurans Life Insurance Co. Ltd</t>
  </si>
  <si>
    <t>Rara Bikas Bank Ltd</t>
  </si>
  <si>
    <t>Multi purpose Finance Co. Ltd</t>
  </si>
  <si>
    <t>Hama Merchant &amp; Finance Ltd</t>
  </si>
  <si>
    <t>Shangrila Bikas Bank Ltd</t>
  </si>
  <si>
    <t>Shine Development Bank Ltd</t>
  </si>
  <si>
    <t>Remarks</t>
  </si>
  <si>
    <t>Civil Capital .</t>
  </si>
  <si>
    <t>Professi onal Bikas Bank Ltd</t>
  </si>
  <si>
    <t>Purni ma Bikas Bank Ltd</t>
  </si>
  <si>
    <t>Mukti nath Bikas Bank Ltd</t>
  </si>
  <si>
    <t>Bhargav Bikas Bank Ltd</t>
  </si>
  <si>
    <t>(Fiscal Year 2010/11)</t>
  </si>
  <si>
    <t>Shares ( for people residing in the industry affected area)</t>
  </si>
  <si>
    <t>1344000 kitta at Rs 408.36 with premium Rs 308.36</t>
  </si>
  <si>
    <t>Shikhar Finance Ltd</t>
  </si>
  <si>
    <t>Roy al Merchant Banking &amp; Finance Ltd</t>
  </si>
  <si>
    <t>Nirdhan Utthan Bank Ltd</t>
  </si>
  <si>
    <t>Kumari Bank Ltd</t>
  </si>
  <si>
    <t>Nabil Inv .</t>
  </si>
  <si>
    <t>Sanima Bikas Bank Ltd</t>
  </si>
  <si>
    <t>Reliable Finance Ltd</t>
  </si>
  <si>
    <t>Elite</t>
  </si>
  <si>
    <t>Mahakali Bikas Bank Ltd</t>
  </si>
  <si>
    <t>Butwal Finace Ltd</t>
  </si>
  <si>
    <t>Lord Buddha Finance Ltd</t>
  </si>
  <si>
    <t>General Finance Ltd</t>
  </si>
  <si>
    <t>Chhimek Laghubitta Bikas Bank Ltd</t>
  </si>
  <si>
    <t>Kaski Finance Ltd</t>
  </si>
  <si>
    <t>Ev erest Finance Ltd</t>
  </si>
  <si>
    <t>Pathibhara Bikas Bank Ltd</t>
  </si>
  <si>
    <t>Biratlaxmi Bikas Bank Ltd</t>
  </si>
  <si>
    <t>Sunrise Bank Limited</t>
  </si>
  <si>
    <t>Deprosc Laghubitta Bikas Bank Ltd</t>
  </si>
  <si>
    <t>Resunga Bikas Bank Ltd</t>
  </si>
  <si>
    <t>Bhajuratna Finance &amp; Sav ing Co. Ltd</t>
  </si>
  <si>
    <t>N.B. Insurance Company Ltd</t>
  </si>
  <si>
    <t>Miteri Development Bank Ltd</t>
  </si>
  <si>
    <t>Kasthamandap Development Bank Ltd</t>
  </si>
  <si>
    <t>2067/04/31</t>
  </si>
  <si>
    <t>Sanima Mai Hydro Power Ltd (For Local People)</t>
  </si>
  <si>
    <t>Rular Microfinance Development Center Ltd</t>
  </si>
  <si>
    <t>Ace Cap</t>
  </si>
  <si>
    <t>Manaslu Bikas Bank Ltd</t>
  </si>
  <si>
    <t>Life Insurance Coporation (Nepal)  Ltd</t>
  </si>
  <si>
    <t>4:.1</t>
  </si>
  <si>
    <t xml:space="preserve">Insurance </t>
  </si>
  <si>
    <t>Naya Nepal Laghubitta Bikas Bank Ltd</t>
  </si>
  <si>
    <t xml:space="preserve">Sanima Mai Hydro Power Ltd </t>
  </si>
  <si>
    <t>NCM Merchan Banking</t>
  </si>
  <si>
    <t>Kalika Micro Credit Development Bank Ltd</t>
  </si>
  <si>
    <t>CIT, Civil Capital</t>
  </si>
  <si>
    <t>Nagbeli Laghubitta Bikas Bank Ltd</t>
  </si>
  <si>
    <t>Cosmos Development Bank Ltd</t>
  </si>
  <si>
    <t>Mithila Laghubitta Bikas Bank Ltd</t>
  </si>
  <si>
    <t>Nepal Community Dev Bank Ltd</t>
  </si>
  <si>
    <t>CIT, Civil Capital, Growmore, Nabil Capital, NCM</t>
  </si>
  <si>
    <t xml:space="preserve">Ridi Hydropower Development Company Ltd </t>
  </si>
  <si>
    <t>Mount Makalu Development Bank Ltd</t>
  </si>
  <si>
    <t>NIC Asia Bank Ltd</t>
  </si>
  <si>
    <t>Sahara Bikas Bank Ltd</t>
  </si>
  <si>
    <t>Elite Capital Ltd</t>
  </si>
  <si>
    <t>Barun Hydropower Co. Ltd ( For local People)</t>
  </si>
  <si>
    <t>Ekata Bikas Bank Ltd</t>
  </si>
  <si>
    <t>Laxmi Laghubitta Sanstha Ltd</t>
  </si>
  <si>
    <t>2071/2/29</t>
  </si>
  <si>
    <t>FY 2070/71 (2013-14)</t>
  </si>
  <si>
    <t>Ridi Hydropower Development Company Ltd (for local People)</t>
  </si>
  <si>
    <t>Matribhumi Bikas Bank Ltd</t>
  </si>
  <si>
    <t>Century Commercial Bank Ltd</t>
  </si>
  <si>
    <t>Garima Bikas Bank Lted</t>
  </si>
  <si>
    <t>Growmore Capital</t>
  </si>
  <si>
    <t>Gurans Life Insurance Company Ltd</t>
  </si>
  <si>
    <t>Nilgiri Bikas Bank Ltd</t>
  </si>
  <si>
    <t>Siddharth Insurance Ltd</t>
  </si>
  <si>
    <t>Bishwo Bikas Bank Ltd</t>
  </si>
  <si>
    <t>Kathmandu Finace Ltd</t>
  </si>
  <si>
    <t xml:space="preserve">Finance </t>
  </si>
  <si>
    <t xml:space="preserve">Himalayan General Insurance </t>
  </si>
  <si>
    <t>Prudentioanl Insurance Co Ltd</t>
  </si>
  <si>
    <t>Lumbini General Insurance Co Ltd</t>
  </si>
  <si>
    <t>Butwal Power Company Ltd</t>
  </si>
  <si>
    <t>Arun Valley Hydropower Copmany Ltd</t>
  </si>
  <si>
    <t>Shikhar Insurance Company Ltd</t>
  </si>
  <si>
    <t>NIBL Capital</t>
  </si>
  <si>
    <t>Allinace Insurance Company Ltd</t>
  </si>
  <si>
    <t xml:space="preserve">Growmore </t>
  </si>
  <si>
    <t>Shine Resunga Development Bank Ltd</t>
  </si>
  <si>
    <t>Innovative Development BanK Ltd</t>
  </si>
  <si>
    <t>Serial no. of Shares</t>
  </si>
  <si>
    <t>From</t>
  </si>
  <si>
    <t>To</t>
  </si>
  <si>
    <t>Paschimanchal Finance Company Ltd</t>
  </si>
  <si>
    <t>Prudential Insurance Company Ltd</t>
  </si>
  <si>
    <t>Nepal Life Insurance Company Ltd</t>
  </si>
  <si>
    <t>Lalitpur Finance Ltd</t>
  </si>
  <si>
    <t>Himalayan Bank Ltd</t>
  </si>
  <si>
    <t>Shahyogi Bikas Bank Ltd</t>
  </si>
  <si>
    <t>Sagarmatha Insurance Compnay Ltd</t>
  </si>
  <si>
    <t>Janaki Finance Ltd</t>
  </si>
  <si>
    <t>Malika Bikas Bank Ltd</t>
  </si>
  <si>
    <t>Arun Valley Hydropower Company Ltd</t>
  </si>
  <si>
    <t>Sanima Bank Ltd</t>
  </si>
  <si>
    <t>Shree Investment Finance Ltd</t>
  </si>
  <si>
    <t>Kailasha Bikas Bank Ltd</t>
  </si>
  <si>
    <t>premier Insurance Company Ltd</t>
  </si>
  <si>
    <t>ICFC Finance Ltd</t>
  </si>
  <si>
    <t>Rising Development Bank Ltd</t>
  </si>
  <si>
    <t>Janta Bank Nepal  Ltd</t>
  </si>
  <si>
    <t>Commertz and Trust Bank Nepal Ltd</t>
  </si>
  <si>
    <t>Khandbari Bikas Bank Ltd</t>
  </si>
  <si>
    <t>Sammit Microfinance Development Bank Ltd</t>
  </si>
  <si>
    <t>Civil Merchant Bittiya Sanstha Ltd</t>
  </si>
  <si>
    <t>Guheswori Merchant Banking &amp; Finance Ltd</t>
  </si>
  <si>
    <t>Swablamban Laghubitta Bikas Bank Ltd</t>
  </si>
  <si>
    <t>Sahayogi Bikas Bank Ltd</t>
  </si>
  <si>
    <t>Lumbini Bank Ltd</t>
  </si>
  <si>
    <t>Everest Finance Ltd</t>
  </si>
  <si>
    <t>Diprox Laghubitta Bikas Bank Ltd</t>
  </si>
  <si>
    <t>Sanakisan Bikas Bank Ltd</t>
  </si>
  <si>
    <t>Ace Development Bank Ltd</t>
  </si>
  <si>
    <t>Nepal Awas Finace Ltd</t>
  </si>
  <si>
    <t>2/29/2071</t>
  </si>
  <si>
    <t>Purnima Bikas Bank Ltd</t>
  </si>
  <si>
    <t>Alliance Insurance Copmany Ltd</t>
  </si>
  <si>
    <t>22/10/2070</t>
  </si>
  <si>
    <t>Commercial Bank</t>
  </si>
  <si>
    <t>Finance Company</t>
  </si>
  <si>
    <t>Insurance Company</t>
  </si>
  <si>
    <t>Hydro Power Company</t>
  </si>
  <si>
    <t>Manufacturing and Processing Company</t>
  </si>
  <si>
    <t>Trading Company</t>
  </si>
  <si>
    <t>Mutual Funds</t>
  </si>
  <si>
    <t>Hotels</t>
  </si>
  <si>
    <t>Others</t>
  </si>
  <si>
    <t>Right Share</t>
  </si>
  <si>
    <t>Promoters Share</t>
  </si>
  <si>
    <t>Offer Documents</t>
  </si>
  <si>
    <t>Kalinchowk Development Bank Ltd</t>
  </si>
  <si>
    <t>Sagarmatha Merchang Banking &amp; Finance Ltd</t>
  </si>
  <si>
    <t>Units</t>
  </si>
  <si>
    <t>Global IME BanK Ltd</t>
  </si>
  <si>
    <t>NIBL Sambridhi Fund-1</t>
  </si>
  <si>
    <t>Siddharth Bank  Ltd</t>
  </si>
  <si>
    <t>Upper Tamakoshi Hydro Ltd</t>
  </si>
  <si>
    <t xml:space="preserve">Ordinary </t>
  </si>
  <si>
    <t>for local people 10590000 Kitta,for particapants of employees provident  fund 18299520, for loan provider institutios' emplyees 3049920 kitta and  for employees of upper tamakoshi and nepal electricity authority 4066560 kitta.</t>
  </si>
  <si>
    <t>Rapti Bheri Bikas Bank Ltd</t>
  </si>
  <si>
    <t>Api Power Company Ltd</t>
  </si>
  <si>
    <t>Laxmi Value Fund</t>
  </si>
  <si>
    <t>Janauthhan Samudaik Laghu Bitta Bikas Bank Ltd</t>
  </si>
  <si>
    <t>Barun Hydropower Compnay Ltd</t>
  </si>
  <si>
    <t>Mirmire Microfinance Dev Bank Ltd</t>
  </si>
  <si>
    <t>ILFCO Micro Finance Bittiya Sanstha Ltd</t>
  </si>
  <si>
    <t>Bhaktapur Fiance Ltd</t>
  </si>
  <si>
    <t>Bijaya Laghubitta Bittiya Sanstha Ltd</t>
  </si>
  <si>
    <t>Sajha Bikas Bank Ltd</t>
  </si>
  <si>
    <t xml:space="preserve">Sanima Bank Ltd </t>
  </si>
  <si>
    <t>Kisan Micro Finance Bittiya Sanstha Ltd</t>
  </si>
  <si>
    <t>Clean Village Microfinance Bittya Sanstha Ltd</t>
  </si>
  <si>
    <t>Mahila Sahayatra Microfinance Bittya Sanstha Ltd</t>
  </si>
  <si>
    <t>Reliable Microfinance Bittya Sanstha Ltd</t>
  </si>
  <si>
    <t>2072/02/31</t>
  </si>
  <si>
    <t>Womi Microfinance Bittya Sanstha Ltd</t>
  </si>
  <si>
    <t xml:space="preserve">Everest Bank Ltd </t>
  </si>
  <si>
    <t>For local Investors</t>
  </si>
  <si>
    <t>FY 2071/72 (2014-15)</t>
  </si>
  <si>
    <t>No of shares</t>
  </si>
  <si>
    <t>10:7</t>
  </si>
  <si>
    <t>Nabil</t>
  </si>
  <si>
    <t>10:1.5</t>
  </si>
  <si>
    <t>First Microfinance Ltd</t>
  </si>
  <si>
    <t xml:space="preserve">Ace </t>
  </si>
  <si>
    <t>1:0.846</t>
  </si>
  <si>
    <t>Sunrise Bank ltd</t>
  </si>
  <si>
    <t>10:1</t>
  </si>
  <si>
    <t xml:space="preserve">Bank </t>
  </si>
  <si>
    <t>Global IME</t>
  </si>
  <si>
    <t>Premire Insurance Company (Nepal)Ltd</t>
  </si>
  <si>
    <t>1:1.15</t>
  </si>
  <si>
    <t xml:space="preserve">Laxmi Capital </t>
  </si>
  <si>
    <t>Progressive Finance Ltd</t>
  </si>
  <si>
    <t>4:3</t>
  </si>
  <si>
    <t>11/28/2071, 2072/03/1</t>
  </si>
  <si>
    <t>United Insurance  Company (Nepal) Ltd</t>
  </si>
  <si>
    <t>Laxmi Bank Ltd</t>
  </si>
  <si>
    <t>Sworojgaar Laghubitta Bikas Bank Ltd</t>
  </si>
  <si>
    <t>Prudenceal Insurance Co. Ltd</t>
  </si>
  <si>
    <t>2071/25/06</t>
  </si>
  <si>
    <t>Pathivara Bikas Bank Ltd</t>
  </si>
  <si>
    <t>Sagarmatha Insurance Company Ltd</t>
  </si>
  <si>
    <t>Nepal Life Insurance Compnay Ltd</t>
  </si>
  <si>
    <t>Lumbini General Insurance Compnay Ltd</t>
  </si>
  <si>
    <t>Paschimancha Fianance Ltd</t>
  </si>
  <si>
    <t>Kankre Bihar Bikas Bank Ltd</t>
  </si>
  <si>
    <t>Nepal Bangladesh Bank Ltd</t>
  </si>
  <si>
    <t>Lumbini Fianance &amp; Leasing Co. Ltd</t>
  </si>
  <si>
    <t>Citizens Bank Internationa Ltd</t>
  </si>
  <si>
    <t>Central Fiance Ltd</t>
  </si>
  <si>
    <t>Sagarmatha Finance Ltd</t>
  </si>
  <si>
    <t>Arun Valley Hydropower Compnay Ltd</t>
  </si>
  <si>
    <t>Bhrikuti Bikas Bank Ltd</t>
  </si>
  <si>
    <t>Business Universal Development Bank Ltd</t>
  </si>
  <si>
    <t xml:space="preserve">Global IME Bank Ltd </t>
  </si>
  <si>
    <t>Mithila Laghu Bitta Bikas Bank Ltd</t>
  </si>
  <si>
    <t>Supreme Development Bank Ltd</t>
  </si>
  <si>
    <t>Swablamban Bikas Bank Ltd</t>
  </si>
  <si>
    <t>Shine Resunga Bikas Bank Ltd</t>
  </si>
  <si>
    <t>Shree Investment and Finance Ltd</t>
  </si>
  <si>
    <t>Nepal AwasFinace Ltd</t>
  </si>
  <si>
    <t>Guheshwori Merchant Banking &amp; Finance Ltd</t>
  </si>
  <si>
    <t>Nagbeli Bikas Bank Ltd</t>
  </si>
  <si>
    <t>Swarojgar Laghubitta Bikas Bank Ltd</t>
  </si>
  <si>
    <t>Machhapuchchhre Bank Ltd</t>
  </si>
  <si>
    <t>Kailash Bikas Bank Ltd</t>
  </si>
  <si>
    <t>Ridi Hydropower Development Co.Ltd</t>
  </si>
  <si>
    <t>Shindu Bikas Bank Ltd</t>
  </si>
  <si>
    <t>Sirjana Finance Ltd</t>
  </si>
  <si>
    <t>Diprox Laghubitt Bikas Bank Ltd</t>
  </si>
  <si>
    <t>Life Insurance Corporation (Nepal) Limited</t>
  </si>
  <si>
    <t>2072/02/32</t>
  </si>
  <si>
    <t>Nerude Laghubitta Bikash Bank Ltd</t>
  </si>
  <si>
    <t xml:space="preserve"> 2072/03/03</t>
  </si>
  <si>
    <t>Pokhara Finance</t>
  </si>
  <si>
    <t xml:space="preserve"> 2072/03/08</t>
  </si>
  <si>
    <t>Relaible Development Bank</t>
  </si>
  <si>
    <t>Matribhumi Bikas Bank</t>
  </si>
  <si>
    <t>Shangrila Development Bank</t>
  </si>
  <si>
    <t xml:space="preserve"> 2072/03/09</t>
  </si>
  <si>
    <t>Rural Maicro Finance Development Center</t>
  </si>
  <si>
    <t xml:space="preserve"> 2072/03/14</t>
  </si>
  <si>
    <t>Janaral Finance Ltd</t>
  </si>
  <si>
    <t xml:space="preserve"> 2072/03/16</t>
  </si>
  <si>
    <t xml:space="preserve"> 2072/03/21</t>
  </si>
  <si>
    <t>Prabhu Insurence Co.Ltd</t>
  </si>
  <si>
    <t>Manaslu Bikas Bank</t>
  </si>
  <si>
    <t>Himalayan General Insurance Co. Ltd</t>
  </si>
  <si>
    <t xml:space="preserve"> 2072/03/28</t>
  </si>
  <si>
    <t xml:space="preserve"> 2072/03/30</t>
  </si>
  <si>
    <t>NIBL</t>
  </si>
  <si>
    <t>NIBL Capital Ltd</t>
  </si>
  <si>
    <t xml:space="preserve">Civil </t>
  </si>
  <si>
    <t>Nabil Inv</t>
  </si>
  <si>
    <t>NMB Sulav Investment Fund</t>
  </si>
  <si>
    <t>Gromore</t>
  </si>
  <si>
    <t>For Public Investors</t>
  </si>
  <si>
    <t>FY 2072/73 (2015-16)</t>
  </si>
  <si>
    <t>Name of Company</t>
  </si>
  <si>
    <t>Date of Approval</t>
  </si>
  <si>
    <t>Hydroelectricity Investment &amp; Development Company Ltd.</t>
  </si>
  <si>
    <t>Hydropower</t>
  </si>
  <si>
    <t xml:space="preserve"> 2072/05/28</t>
  </si>
  <si>
    <t>Ngadi Groups Power Ltd.</t>
  </si>
  <si>
    <t>NIBL Capital Market Ltd</t>
  </si>
  <si>
    <t>For Local People</t>
  </si>
  <si>
    <t>Khanikhola Hydropower Co. Ltd.</t>
  </si>
  <si>
    <t xml:space="preserve">Civil Capital Markets Ltd </t>
  </si>
  <si>
    <t>Shikhar Insurance Co. Ltd</t>
  </si>
  <si>
    <t xml:space="preserve">Reliance Lotus Finance Ltd </t>
  </si>
  <si>
    <t>NCM Merchant Banking Ltd</t>
  </si>
  <si>
    <t>Mero Microfinance Bittya Sanstha Ltd</t>
  </si>
  <si>
    <t>Global IME Capital Ltd</t>
  </si>
  <si>
    <t xml:space="preserve">Nepal Investment Bank Ltd </t>
  </si>
  <si>
    <t>Dibyashwari Hydropower Ltd</t>
  </si>
  <si>
    <t>Ngadi Groups Power Ltd</t>
  </si>
  <si>
    <t>Arun Kabeli Power Ltd</t>
  </si>
  <si>
    <t>Siddhartha Capital Ltd</t>
  </si>
  <si>
    <t>Green Development Bank Ltd</t>
  </si>
  <si>
    <t>Khani Khola Hydropower Co.Ltd</t>
  </si>
  <si>
    <t xml:space="preserve">Civil Capital Market Ltd </t>
  </si>
  <si>
    <t>National Microfinance Bittiya Sanstha Ltd</t>
  </si>
  <si>
    <t>2073/02/32</t>
  </si>
  <si>
    <t>Suryodaya Laghubitta Bittiya Sanstha Ltd</t>
  </si>
  <si>
    <t>RSDC Laghubitta Bittiya Sanstha Ltd</t>
  </si>
  <si>
    <t>Synergy Power Development Ltd.</t>
  </si>
  <si>
    <t xml:space="preserve">FPO at Rs. 650 per share </t>
  </si>
  <si>
    <t xml:space="preserve">FPO at Rs. 100 per share </t>
  </si>
  <si>
    <t>FPO of 90.69,388 kitta @ Rs. 601 per share (Face Value @ Rs 100)</t>
  </si>
  <si>
    <t>No of Share</t>
  </si>
  <si>
    <t xml:space="preserve">  4:1</t>
  </si>
  <si>
    <t xml:space="preserve"> 2072/04/01</t>
  </si>
  <si>
    <t>NMB Capital Ltd</t>
  </si>
  <si>
    <t xml:space="preserve"> 2072/04/18</t>
  </si>
  <si>
    <t>Nabil Investment Banking Ltd</t>
  </si>
  <si>
    <t>Gaumukhee Bikas Bank Ltd</t>
  </si>
  <si>
    <t xml:space="preserve"> 2:0.75</t>
  </si>
  <si>
    <t xml:space="preserve"> 2072/04/19</t>
  </si>
  <si>
    <t>Vibor Capital Ltd</t>
  </si>
  <si>
    <t>Kakrebihar Bikas Bank Ltd</t>
  </si>
  <si>
    <t xml:space="preserve"> 1:0.5</t>
  </si>
  <si>
    <t>Growmore Merchant Banker Ltd</t>
  </si>
  <si>
    <t>Civil Capital Markets Ltd</t>
  </si>
  <si>
    <t>NIBL Capital Markets</t>
  </si>
  <si>
    <t>Kanchan Development Bak Ltd</t>
  </si>
  <si>
    <t xml:space="preserve"> 4:1.0370</t>
  </si>
  <si>
    <t>ACE Capital Ltd</t>
  </si>
  <si>
    <t xml:space="preserve"> Innovative Development Bank Ltd</t>
  </si>
  <si>
    <t xml:space="preserve"> 3:2 </t>
  </si>
  <si>
    <t>100:15</t>
  </si>
  <si>
    <t xml:space="preserve"> 10: 3</t>
  </si>
  <si>
    <t>Prabhu Bank Ltd</t>
  </si>
  <si>
    <t xml:space="preserve"> 10: 2</t>
  </si>
  <si>
    <t>Shubhechha Bikas Bank</t>
  </si>
  <si>
    <t>Srijana Finance Ltd</t>
  </si>
  <si>
    <t>Shangri-la Development Bank Ltd</t>
  </si>
  <si>
    <t xml:space="preserve"> 2072/09/28</t>
  </si>
  <si>
    <t>Karnali Development Bank</t>
  </si>
  <si>
    <t>Nepal Community Development Bank Ltd</t>
  </si>
  <si>
    <t>NIC ASIA Bank Ltd</t>
  </si>
  <si>
    <t>Ridhi Hydropower Development Co. Ltd</t>
  </si>
  <si>
    <t xml:space="preserve"> 10:3.5</t>
  </si>
  <si>
    <t>Citizen Bank International Ltd</t>
  </si>
  <si>
    <t xml:space="preserve"> 10:5.5</t>
  </si>
  <si>
    <t>Civil Capital Ltd</t>
  </si>
  <si>
    <t>3:2.084745763</t>
  </si>
  <si>
    <t>Surya Life Insurance Co. Ltd</t>
  </si>
  <si>
    <t>Laxmi Capital Market Ltd</t>
  </si>
  <si>
    <t>NB Insurance Ltd.</t>
  </si>
  <si>
    <t>10:8</t>
  </si>
  <si>
    <t>Womi Microfinance Ltd.</t>
  </si>
  <si>
    <t>Purnima Bikash Bank Ltd.</t>
  </si>
  <si>
    <t xml:space="preserve">Serial no. </t>
  </si>
  <si>
    <t>of Share</t>
  </si>
  <si>
    <t>Date of Registration</t>
  </si>
  <si>
    <t>Century Commercial Bank Ltd.</t>
  </si>
  <si>
    <t>Summit Micro Finance Development Bank Ltd.</t>
  </si>
  <si>
    <t>Jebil's Finance Ltd.</t>
  </si>
  <si>
    <t xml:space="preserve"> 2072/04/15</t>
  </si>
  <si>
    <t>Salt Trading Corporation Ltd.</t>
  </si>
  <si>
    <t>Tourism Development Bank Ltd.</t>
  </si>
  <si>
    <t>Professional Diyalo Bikas Bank Ltd.</t>
  </si>
  <si>
    <t>Pathibhara Bikas Bank Ltd.</t>
  </si>
  <si>
    <t xml:space="preserve"> 2072/04/29</t>
  </si>
  <si>
    <t>Sahayogi Bikas Bank Ltd.</t>
  </si>
  <si>
    <t>Krishi Bikas Bank Ltd.</t>
  </si>
  <si>
    <t>National Life Insurance Co. Ltd.</t>
  </si>
  <si>
    <t>Kabeli Bikas Bank Ltd.</t>
  </si>
  <si>
    <t xml:space="preserve"> 2072/04/32</t>
  </si>
  <si>
    <t>Multipurpose Finance Co.Ltd.</t>
  </si>
  <si>
    <t>Asian Life Insurance Co.Ltd.</t>
  </si>
  <si>
    <t xml:space="preserve"> 2072/05/08</t>
  </si>
  <si>
    <t>Jyoti Bikas Bank Ltd.</t>
  </si>
  <si>
    <t xml:space="preserve"> 2072/05/17</t>
  </si>
  <si>
    <t>Nepal Life Insurance Ltd.</t>
  </si>
  <si>
    <t xml:space="preserve"> 2072/05/27</t>
  </si>
  <si>
    <t xml:space="preserve"> 2072/06/18</t>
  </si>
  <si>
    <t>Araniko Development Bank Ltd.</t>
  </si>
  <si>
    <t xml:space="preserve"> 2072/06/27</t>
  </si>
  <si>
    <t>Siddharth Insurance Ltd.</t>
  </si>
  <si>
    <t xml:space="preserve"> 2072/07/12</t>
  </si>
  <si>
    <t>Country Development Bank Ltd.</t>
  </si>
  <si>
    <t xml:space="preserve"> 2072/07/23</t>
  </si>
  <si>
    <t>Jhimruk Bikas Bank Ltd.</t>
  </si>
  <si>
    <t xml:space="preserve"> 2072/08/15</t>
  </si>
  <si>
    <t>Hamro Bikas Bank Ltd.</t>
  </si>
  <si>
    <t>Tinau Bikas Bank Ltd.</t>
  </si>
  <si>
    <t xml:space="preserve"> 2072/08/17</t>
  </si>
  <si>
    <t>International Development Bank Ltd.</t>
  </si>
  <si>
    <t>Premier Insurance Co. Nepal Ltd.</t>
  </si>
  <si>
    <t xml:space="preserve"> 2072/08/21</t>
  </si>
  <si>
    <t>Western Development Bank Ltd.</t>
  </si>
  <si>
    <t xml:space="preserve"> 2072/08/22</t>
  </si>
  <si>
    <t>Purnima Bikas Bank Ltd.</t>
  </si>
  <si>
    <t xml:space="preserve"> 2072/08/29</t>
  </si>
  <si>
    <t>Kakrebihar Bikas Bank Ltd.</t>
  </si>
  <si>
    <t xml:space="preserve"> 2072/09/03</t>
  </si>
  <si>
    <t>Sagarmatha Insurance Co.Ltd.</t>
  </si>
  <si>
    <t>First Microfinance Development Bank Ltd</t>
  </si>
  <si>
    <t xml:space="preserve"> 2072/10/04</t>
  </si>
  <si>
    <t xml:space="preserve"> 2072/10/05</t>
  </si>
  <si>
    <t xml:space="preserve"> 2072/10/14</t>
  </si>
  <si>
    <t xml:space="preserve"> 2072/10/15</t>
  </si>
  <si>
    <t xml:space="preserve"> 2072/10/22</t>
  </si>
  <si>
    <t xml:space="preserve"> 2072/10/25</t>
  </si>
  <si>
    <t xml:space="preserve"> 2072/11/04</t>
  </si>
  <si>
    <t xml:space="preserve"> 2072/11/12</t>
  </si>
  <si>
    <t>Nepal Bangaladesh Bank Ltd</t>
  </si>
  <si>
    <t>Sworojgar Laghubitta Bikas Bank Ltd</t>
  </si>
  <si>
    <t xml:space="preserve"> 2072/11/20</t>
  </si>
  <si>
    <t>Goodwill Finance Ltd (Bittiya Sanstha)</t>
  </si>
  <si>
    <t>Janaki Finance Co.Ltd (Bittiya Sanstha)</t>
  </si>
  <si>
    <t xml:space="preserve"> 2072/11/27</t>
  </si>
  <si>
    <t xml:space="preserve"> 2072/12/02</t>
  </si>
  <si>
    <t>NLG Insurance Co.Ltd</t>
  </si>
  <si>
    <t xml:space="preserve"> 2072/12/07</t>
  </si>
  <si>
    <t xml:space="preserve"> 2072/12/08</t>
  </si>
  <si>
    <t>Chilime Jalbidhut Co.Ltd</t>
  </si>
  <si>
    <t xml:space="preserve"> 2072/12/10</t>
  </si>
  <si>
    <t xml:space="preserve"> 2072/12/11</t>
  </si>
  <si>
    <t xml:space="preserve"> 2072/12/14</t>
  </si>
  <si>
    <t xml:space="preserve"> 2072/12/16</t>
  </si>
  <si>
    <t>Bagmati Development bank Ltd</t>
  </si>
  <si>
    <t>Mahalaxmi Finance Ltd</t>
  </si>
  <si>
    <t xml:space="preserve"> 2072/12/17</t>
  </si>
  <si>
    <t xml:space="preserve"> 2073/01/07</t>
  </si>
  <si>
    <t xml:space="preserve"> 2073/01/08</t>
  </si>
  <si>
    <t xml:space="preserve"> 2073/01/09</t>
  </si>
  <si>
    <t>Paschimanchal Development Bank Ltd</t>
  </si>
  <si>
    <t xml:space="preserve"> 2073/01/12</t>
  </si>
  <si>
    <t>Womi Microfinance Ltd</t>
  </si>
  <si>
    <t>Prabhu Insurance Ltd</t>
  </si>
  <si>
    <t xml:space="preserve"> 2073/01/14</t>
  </si>
  <si>
    <t>Shree Investment and Finance Co.Ltd</t>
  </si>
  <si>
    <t xml:space="preserve"> 2073/01/15</t>
  </si>
  <si>
    <t>Pokhara Finance Ltd</t>
  </si>
  <si>
    <t xml:space="preserve"> 2073/01/16</t>
  </si>
  <si>
    <t>Mithila Laghubitta Bikas Bank</t>
  </si>
  <si>
    <t>Solti Hotel Ltd</t>
  </si>
  <si>
    <t xml:space="preserve"> 2073/01/17</t>
  </si>
  <si>
    <t xml:space="preserve"> 2073/01/20</t>
  </si>
  <si>
    <t>Reliable Microfinance (Bittiya Sanstha) Ltd</t>
  </si>
  <si>
    <t xml:space="preserve"> 2073/01/22</t>
  </si>
  <si>
    <t xml:space="preserve"> 2073/01/23</t>
  </si>
  <si>
    <t xml:space="preserve"> 2073/01/26</t>
  </si>
  <si>
    <t xml:space="preserve"> 2073/01/30</t>
  </si>
  <si>
    <t xml:space="preserve"> 2073/02/05</t>
  </si>
  <si>
    <t>Laxmi Laghu Bittiya Sanstha Ltd</t>
  </si>
  <si>
    <t xml:space="preserve"> 2073/02/10</t>
  </si>
  <si>
    <t xml:space="preserve"> 2073/02/16</t>
  </si>
  <si>
    <t>Hama Merchant Bank Ltd</t>
  </si>
  <si>
    <t xml:space="preserve"> 2073/02/17</t>
  </si>
  <si>
    <t>NMB Microfinance Bittiya Sanstha Ltd</t>
  </si>
  <si>
    <t xml:space="preserve"> 2073/02/19</t>
  </si>
  <si>
    <t>Lumbini Gereral Insurance Co. Ltd</t>
  </si>
  <si>
    <t>Shikhar Insurance Co.Ltd</t>
  </si>
  <si>
    <t xml:space="preserve"> 2073/02/20</t>
  </si>
  <si>
    <t>Siddhartha Insurance Ltd</t>
  </si>
  <si>
    <t xml:space="preserve"> 2073/02/26</t>
  </si>
  <si>
    <t>Rural Microfinance Development Center Ltd</t>
  </si>
  <si>
    <t xml:space="preserve"> 2073/03/01</t>
  </si>
  <si>
    <t>Nepal Insurance Co.Ltd</t>
  </si>
  <si>
    <t xml:space="preserve"> 2073/03/07</t>
  </si>
  <si>
    <t>Central Finance Ltd</t>
  </si>
  <si>
    <t xml:space="preserve"> 2073/03/08</t>
  </si>
  <si>
    <t>Deva Bikas Bank Ltd</t>
  </si>
  <si>
    <t xml:space="preserve"> 2073/03/14</t>
  </si>
  <si>
    <t>Gandaki Bikash Bank Ltd</t>
  </si>
  <si>
    <t>Bank of Kathamandu</t>
  </si>
  <si>
    <t xml:space="preserve"> 2073/03/17</t>
  </si>
  <si>
    <t xml:space="preserve"> 2073/03/20</t>
  </si>
  <si>
    <t>Fewa Bikash Bank Ltd.</t>
  </si>
  <si>
    <t xml:space="preserve"> 2073/03/26</t>
  </si>
  <si>
    <t>Seti Finance Ltd.</t>
  </si>
  <si>
    <t>Birat Laxmi Bikash Bank Ltd.</t>
  </si>
  <si>
    <t>Subhechha Bikash Bank Ltd.</t>
  </si>
  <si>
    <t xml:space="preserve"> 2073/03/29</t>
  </si>
  <si>
    <t>Innovative Development Bank Ltd.</t>
  </si>
  <si>
    <t xml:space="preserve"> 2073/03/30</t>
  </si>
  <si>
    <t>Name of Scheme</t>
  </si>
  <si>
    <t>Amount of Issue</t>
  </si>
  <si>
    <t xml:space="preserve">Date of Approval </t>
  </si>
  <si>
    <t>Unit</t>
  </si>
  <si>
    <t>Global IME Samunnat Scheme-1</t>
  </si>
  <si>
    <t xml:space="preserve"> 2072/10/13</t>
  </si>
  <si>
    <t>Mutual Fund Approval</t>
  </si>
  <si>
    <t>Saptakoshi Development Bank Ltd</t>
  </si>
  <si>
    <t>No. of Share Registered</t>
  </si>
  <si>
    <t>Rate</t>
  </si>
  <si>
    <t>Amount of Share Registered</t>
  </si>
  <si>
    <t>Public Issue</t>
  </si>
  <si>
    <t>% of Issued Capital</t>
  </si>
  <si>
    <t>Promoter Share</t>
  </si>
  <si>
    <t xml:space="preserve"> Amount</t>
  </si>
  <si>
    <t>Column2</t>
  </si>
  <si>
    <t>Column3</t>
  </si>
  <si>
    <t>Column4</t>
  </si>
  <si>
    <t>Column44</t>
  </si>
  <si>
    <t>Column43</t>
  </si>
  <si>
    <t>Column42</t>
  </si>
  <si>
    <t>Column422</t>
  </si>
  <si>
    <t>Column5</t>
  </si>
  <si>
    <t>Column6</t>
  </si>
  <si>
    <t>Column8</t>
  </si>
  <si>
    <t>Column7</t>
  </si>
  <si>
    <t>Column9</t>
  </si>
  <si>
    <t>Column10</t>
  </si>
  <si>
    <t>Column11</t>
  </si>
  <si>
    <t>NIBL Capital Market Ltd.</t>
  </si>
  <si>
    <t xml:space="preserve"> 2073/05/01</t>
  </si>
  <si>
    <t>-</t>
  </si>
  <si>
    <t>Siddhartha Capital Ltd.</t>
  </si>
  <si>
    <t xml:space="preserve"> 2073/06/16</t>
  </si>
  <si>
    <t>NMB Capital Ltd.</t>
  </si>
  <si>
    <t xml:space="preserve"> 2073/07/02</t>
  </si>
  <si>
    <t>Sanima Capital Ltd.</t>
  </si>
  <si>
    <t xml:space="preserve"> 2073/08/23</t>
  </si>
  <si>
    <t>Global IME Capital Ltd.</t>
  </si>
  <si>
    <t xml:space="preserve"> 2073/08/24</t>
  </si>
  <si>
    <t>Samata Microfinance Bittiya Sanstha Ltd.</t>
  </si>
  <si>
    <t xml:space="preserve"> 2073/08/27</t>
  </si>
  <si>
    <t xml:space="preserve"> 2073/09/14</t>
  </si>
  <si>
    <t>Forward Community Micro Finance Bittiya Sanstha Ltd.</t>
  </si>
  <si>
    <t>Nabil Investment Banking Ltd.</t>
  </si>
  <si>
    <t xml:space="preserve"> 2073/09/19</t>
  </si>
  <si>
    <t xml:space="preserve"> 2073/10/19</t>
  </si>
  <si>
    <t xml:space="preserve">  2073/11/02</t>
  </si>
  <si>
    <t xml:space="preserve"> 2073/12/03</t>
  </si>
  <si>
    <t>Mahuli Samudayik Laghubitta Bittiya Sanstha Ltd.</t>
  </si>
  <si>
    <t>NCM Merchant Banking Ltd.</t>
  </si>
  <si>
    <t xml:space="preserve"> 2073/12/04</t>
  </si>
  <si>
    <t>Swadeshi Laghubitta Bittiya Sanstha Ltd.</t>
  </si>
  <si>
    <t xml:space="preserve"> 2073/12/07</t>
  </si>
  <si>
    <t xml:space="preserve"> 2074/01/11</t>
  </si>
  <si>
    <t xml:space="preserve"> 2074/01/24</t>
  </si>
  <si>
    <t>Ace Capital Ltd.</t>
  </si>
  <si>
    <t xml:space="preserve"> 2074/02/16</t>
  </si>
  <si>
    <t xml:space="preserve"> 2074/03/15</t>
  </si>
  <si>
    <t xml:space="preserve"> 2074/03/23</t>
  </si>
  <si>
    <t>Synergy Power Development Ltd.                                                 (For General Public)</t>
  </si>
  <si>
    <t>Rairang Hydropower Development Company Ltd. (For Local People)</t>
  </si>
  <si>
    <t>Himalayan Power Partner Ltd.                                (For General Public)</t>
  </si>
  <si>
    <t>Pokhara Finance Ltd.                                     (Further Public Offering)</t>
  </si>
  <si>
    <t>Initial Public Offering (IPO) &amp; Further Public Offering (FPO) Approved</t>
  </si>
  <si>
    <t>Right Share Approved</t>
  </si>
  <si>
    <t>No. of share</t>
  </si>
  <si>
    <t xml:space="preserve">Amount of Issue </t>
  </si>
  <si>
    <t>Prime Commercial Bank Ltd.</t>
  </si>
  <si>
    <t>Civil Capital Market Ltd.</t>
  </si>
  <si>
    <t>Mount Makalu Development Bank Ltd.</t>
  </si>
  <si>
    <t>Guheshwori Merchant Banking &amp; Finance Ltd.</t>
  </si>
  <si>
    <t>2073/04/31</t>
  </si>
  <si>
    <t>Sahara Bikas Bank Ltd.</t>
  </si>
  <si>
    <t>2073/04/32</t>
  </si>
  <si>
    <t>Laxmi Laghubitta Bittiya Sanstha Ltd.</t>
  </si>
  <si>
    <t>10:3.6</t>
  </si>
  <si>
    <t>Muktinath Bikas Bank Ltd.</t>
  </si>
  <si>
    <t>Miteri Development Bank Ltd.</t>
  </si>
  <si>
    <t>Prabhu Capital Ltd.</t>
  </si>
  <si>
    <t>Triveni Bikas Bank Ltd.</t>
  </si>
  <si>
    <t>Laxmi Capital Market Ltd.</t>
  </si>
  <si>
    <t>Agricultural Development Bank Ltd.</t>
  </si>
  <si>
    <t>Ace Capital Bank Ltd.</t>
  </si>
  <si>
    <t>Sewa Bikas Bank Ltd.</t>
  </si>
  <si>
    <t>1:1.2</t>
  </si>
  <si>
    <t>Nagbeli Lagubitta Bikas Bank Ltd.</t>
  </si>
  <si>
    <t>NMB Microfinance Ltd.</t>
  </si>
  <si>
    <t xml:space="preserve"> 7:1</t>
  </si>
  <si>
    <t>Janata Bank Nepal Ltd.</t>
  </si>
  <si>
    <t>Kasthamandap Development Bank Ltd.</t>
  </si>
  <si>
    <t>Machhapuchchhre Bank Ltd.</t>
  </si>
  <si>
    <t>Manjushree Finance Ltd.</t>
  </si>
  <si>
    <t>1:1.75</t>
  </si>
  <si>
    <t>Namaste Bittiya Sanstha Ltd.</t>
  </si>
  <si>
    <t>Sagarmatha Finance Ltd.</t>
  </si>
  <si>
    <t>Saptakoshi Development Bank Ltd.</t>
  </si>
  <si>
    <t>Kanchan Development Bank Ltd.</t>
  </si>
  <si>
    <t xml:space="preserve"> 2073/08/03</t>
  </si>
  <si>
    <t>Deva Bikas Bank Ltd.</t>
  </si>
  <si>
    <t xml:space="preserve"> 2073/08/11</t>
  </si>
  <si>
    <t xml:space="preserve"> 2073/09/06</t>
  </si>
  <si>
    <t>Kailash Bikas Bank Ltd.</t>
  </si>
  <si>
    <t xml:space="preserve"> 2073/09/07</t>
  </si>
  <si>
    <t>Bhargav Bikash Bank Ltd.</t>
  </si>
  <si>
    <t xml:space="preserve"> 2073/09/27</t>
  </si>
  <si>
    <t>Deprosc Laghubitta Bikas Bank Ltd.</t>
  </si>
  <si>
    <t xml:space="preserve"> 2073/10/09</t>
  </si>
  <si>
    <t xml:space="preserve"> 2073/11/01</t>
  </si>
  <si>
    <t>Mission Development Bank Ltd.</t>
  </si>
  <si>
    <t>Vibor Capital Ltd.</t>
  </si>
  <si>
    <t xml:space="preserve"> 2073/11/08</t>
  </si>
  <si>
    <t>Prabhu Insurance Ltd.</t>
  </si>
  <si>
    <t xml:space="preserve"> 2073/11/12</t>
  </si>
  <si>
    <t>Citizen Bank International Ltd.</t>
  </si>
  <si>
    <t>10:2.5</t>
  </si>
  <si>
    <t xml:space="preserve"> 2073/11/15</t>
  </si>
  <si>
    <t xml:space="preserve"> 2073/11/17</t>
  </si>
  <si>
    <t>NIC Asia Bank Ltd.</t>
  </si>
  <si>
    <t xml:space="preserve"> 2073/11/24</t>
  </si>
  <si>
    <t>Sanima Bank Ltd.</t>
  </si>
  <si>
    <t>CBIL Capital Ltd.</t>
  </si>
  <si>
    <t xml:space="preserve"> 2073/11/30</t>
  </si>
  <si>
    <t xml:space="preserve"> 2073/12/01</t>
  </si>
  <si>
    <t>Nepal Bank Ltd.</t>
  </si>
  <si>
    <t>100:23.74</t>
  </si>
  <si>
    <t xml:space="preserve"> 2073/12/15</t>
  </si>
  <si>
    <t>First Microfinance Ltd.</t>
  </si>
  <si>
    <t xml:space="preserve"> 2073/12/17</t>
  </si>
  <si>
    <t>Siddhartha Development Bank Ltd.</t>
  </si>
  <si>
    <t>10:6</t>
  </si>
  <si>
    <t>Garima Bikas Bank Ltd.</t>
  </si>
  <si>
    <t xml:space="preserve"> 2073/12/21</t>
  </si>
  <si>
    <t>Gurkhas Finance Ltd.</t>
  </si>
  <si>
    <t xml:space="preserve"> 2073/12/22</t>
  </si>
  <si>
    <t>Tinau Development Bank Ltd.</t>
  </si>
  <si>
    <t>10:3.5</t>
  </si>
  <si>
    <t xml:space="preserve"> 2073/12/28</t>
  </si>
  <si>
    <t>Sahayogi Vikas Bank Ltd.</t>
  </si>
  <si>
    <t xml:space="preserve"> 2074/01/05</t>
  </si>
  <si>
    <t>Mirmire Microfinance Development Bank Ltd.</t>
  </si>
  <si>
    <t>1:0.50</t>
  </si>
  <si>
    <t xml:space="preserve"> 2074/01/06</t>
  </si>
  <si>
    <t>Siddhartha Insurance Ltd.</t>
  </si>
  <si>
    <t>5.2:1</t>
  </si>
  <si>
    <t xml:space="preserve"> 2074/01/07</t>
  </si>
  <si>
    <t>10:4</t>
  </si>
  <si>
    <t>Lalitpur Finance Ltd.</t>
  </si>
  <si>
    <t>NB Insurance Company Ltd.</t>
  </si>
  <si>
    <t xml:space="preserve"> 2074/01/14</t>
  </si>
  <si>
    <t xml:space="preserve"> 2074/01/15</t>
  </si>
  <si>
    <t xml:space="preserve"> 2074/01/20</t>
  </si>
  <si>
    <t>Goodwill Finance Ltd.</t>
  </si>
  <si>
    <t xml:space="preserve"> 2074/01/21</t>
  </si>
  <si>
    <t xml:space="preserve"> 2074/02/04</t>
  </si>
  <si>
    <t>Swarojgar Laghubitta Bikas Bank Ltd.</t>
  </si>
  <si>
    <t xml:space="preserve"> 2074/02/07</t>
  </si>
  <si>
    <t>10:1.2</t>
  </si>
  <si>
    <t>Alpine Development Bank Ltd.</t>
  </si>
  <si>
    <t>3:2.08</t>
  </si>
  <si>
    <t>Kankai Bikas Bank Ltd.</t>
  </si>
  <si>
    <t>1:2.14</t>
  </si>
  <si>
    <t xml:space="preserve"> 2074/02/14</t>
  </si>
  <si>
    <t>Kamana Bikas Bank Ltd.</t>
  </si>
  <si>
    <t xml:space="preserve"> 2074/02/18</t>
  </si>
  <si>
    <t xml:space="preserve"> 2074/02/21</t>
  </si>
  <si>
    <t>1:1.6667</t>
  </si>
  <si>
    <t xml:space="preserve"> 2074/02/30</t>
  </si>
  <si>
    <t>1:1.3</t>
  </si>
  <si>
    <t xml:space="preserve"> 2074/02/31</t>
  </si>
  <si>
    <t>Reliable Microfinance Bittiya Sanstha Ltd.</t>
  </si>
  <si>
    <t xml:space="preserve"> 2074/03/01</t>
  </si>
  <si>
    <t>Lumbini General Insurance Ltd.</t>
  </si>
  <si>
    <t>Sanima Mai Hydropower Ltd.</t>
  </si>
  <si>
    <t>Sunrise Capital Ltd.</t>
  </si>
  <si>
    <t xml:space="preserve"> 2074/03/18</t>
  </si>
  <si>
    <t>Sindhu Bikash Bank Ltd.</t>
  </si>
  <si>
    <t xml:space="preserve"> 2074/03/21</t>
  </si>
  <si>
    <t xml:space="preserve"> 2074/03/26</t>
  </si>
  <si>
    <t>Arun Finance Ltd.</t>
  </si>
  <si>
    <t xml:space="preserve"> 2074/03/27</t>
  </si>
  <si>
    <t>Bonus Share Registered</t>
  </si>
  <si>
    <t>Bonus Rate</t>
  </si>
  <si>
    <t>Serial No.</t>
  </si>
  <si>
    <t xml:space="preserve"> of Shares</t>
  </si>
  <si>
    <t>Total No. of Share</t>
  </si>
  <si>
    <t>%</t>
  </si>
  <si>
    <t>Agriculture Development Bank Ltd.</t>
  </si>
  <si>
    <t xml:space="preserve"> 2073/04/06</t>
  </si>
  <si>
    <t xml:space="preserve"> 2073/04/11</t>
  </si>
  <si>
    <t xml:space="preserve"> 2073/04/12</t>
  </si>
  <si>
    <t>Gurans Life Insurance Ltd.</t>
  </si>
  <si>
    <t xml:space="preserve"> 2073/04/17</t>
  </si>
  <si>
    <t>Kakre Bihar Bikas Bank Ltd.</t>
  </si>
  <si>
    <t xml:space="preserve"> 2073/04/20</t>
  </si>
  <si>
    <t xml:space="preserve"> 2073/04/24</t>
  </si>
  <si>
    <t xml:space="preserve"> 2073/04/27</t>
  </si>
  <si>
    <t>ICFC Finance Ltd.</t>
  </si>
  <si>
    <t xml:space="preserve"> 2073/05/06</t>
  </si>
  <si>
    <t>Kalinchowk Development Bank Ltd.</t>
  </si>
  <si>
    <t xml:space="preserve"> 2073/05/07</t>
  </si>
  <si>
    <t>Karnali Development Bank Ltd.</t>
  </si>
  <si>
    <t xml:space="preserve"> 2073/05/13</t>
  </si>
  <si>
    <t xml:space="preserve"> 2073/05/15</t>
  </si>
  <si>
    <t>Lumbini Finance and Leasing Co. Ltd.</t>
  </si>
  <si>
    <t>Nepal Community Development Bank Ltd.</t>
  </si>
  <si>
    <t xml:space="preserve"> 2073/05/29</t>
  </si>
  <si>
    <t>Reliance Lotus Finance Co. Ltd.</t>
  </si>
  <si>
    <t>Standard Chartered Bank Ltd.</t>
  </si>
  <si>
    <t xml:space="preserve"> 2073/06/04</t>
  </si>
  <si>
    <t>Raptibheri Bikas Bank Ltd.</t>
  </si>
  <si>
    <t>Reliable Development Bank Ltd.</t>
  </si>
  <si>
    <t xml:space="preserve"> 2073/06/05</t>
  </si>
  <si>
    <t>Shangrila Development Bank Ltd.</t>
  </si>
  <si>
    <t xml:space="preserve"> 2073/06/10</t>
  </si>
  <si>
    <t>Supreme Development Bank Ltd.</t>
  </si>
  <si>
    <t xml:space="preserve"> 2073/06/11</t>
  </si>
  <si>
    <t xml:space="preserve"> 2073/06/17</t>
  </si>
  <si>
    <t>Bhargav Bikas Bank Ltd.</t>
  </si>
  <si>
    <t xml:space="preserve"> 2073/06/28</t>
  </si>
  <si>
    <t>Mahakali Bikas Bank Ltd.</t>
  </si>
  <si>
    <t>Bagmati Development Bank Ltd.</t>
  </si>
  <si>
    <t xml:space="preserve"> 2073/07/11</t>
  </si>
  <si>
    <t>Bhaktapur Finance Ltd.</t>
  </si>
  <si>
    <t xml:space="preserve"> 2073/07/12</t>
  </si>
  <si>
    <t>Matribhumi Bikas Bank Ltd.</t>
  </si>
  <si>
    <t xml:space="preserve"> 2073/07/22</t>
  </si>
  <si>
    <t>Api Power Company Ltd.</t>
  </si>
  <si>
    <t xml:space="preserve"> 2073/07/30</t>
  </si>
  <si>
    <t>First Microfinance Development Bank Ltd.</t>
  </si>
  <si>
    <t xml:space="preserve"> 2073/08/05</t>
  </si>
  <si>
    <t>Unique Finance Ltd.</t>
  </si>
  <si>
    <t xml:space="preserve"> 2073/09/03</t>
  </si>
  <si>
    <t>Kabeli Bikash Bank Ltd.</t>
  </si>
  <si>
    <t>Arun Valley Hydropower Ltd.</t>
  </si>
  <si>
    <t xml:space="preserve"> 2073/09/08</t>
  </si>
  <si>
    <t xml:space="preserve"> 2073/09/11</t>
  </si>
  <si>
    <t xml:space="preserve"> 2073/09/18</t>
  </si>
  <si>
    <t xml:space="preserve"> 2073/09/24</t>
  </si>
  <si>
    <t xml:space="preserve"> 2073/09/25</t>
  </si>
  <si>
    <t xml:space="preserve"> 2073/09/29</t>
  </si>
  <si>
    <t xml:space="preserve"> 2073/10/02</t>
  </si>
  <si>
    <t xml:space="preserve"> 2073/10/03</t>
  </si>
  <si>
    <t xml:space="preserve"> 2073/10/11</t>
  </si>
  <si>
    <t>Ridi Hydropower Development Company Ltd.</t>
  </si>
  <si>
    <t xml:space="preserve"> 2073/10/17</t>
  </si>
  <si>
    <t>Pacific Development Bank Ltd.</t>
  </si>
  <si>
    <t>Hama Merchant and Finance Ltd.</t>
  </si>
  <si>
    <t xml:space="preserve">NMB Microfinance </t>
  </si>
  <si>
    <t>Gandaki Bikas Bank Ltd.</t>
  </si>
  <si>
    <t xml:space="preserve"> 2073/10/20</t>
  </si>
  <si>
    <t>National Life Company Ltd.</t>
  </si>
  <si>
    <t xml:space="preserve"> 2073/10/24</t>
  </si>
  <si>
    <t xml:space="preserve"> 2073/10/25</t>
  </si>
  <si>
    <t>Soaltee Hotel Ltd.</t>
  </si>
  <si>
    <t xml:space="preserve"> 2073/10/26</t>
  </si>
  <si>
    <t>Sahara Bikash Bank Ltd.</t>
  </si>
  <si>
    <t>Lumbini General Insurance Co. Ltd.</t>
  </si>
  <si>
    <t>Shikhar Insurance Ltd.</t>
  </si>
  <si>
    <t>Chhimek Laghubitta Bikas Bank Ltd.</t>
  </si>
  <si>
    <t>Shree Investment and Finance Co. Ltd.</t>
  </si>
  <si>
    <t>Premier Insurance Co(Nepal) Ltd.</t>
  </si>
  <si>
    <t xml:space="preserve"> 2073/11/11</t>
  </si>
  <si>
    <t>Srijana Finance Ltd.</t>
  </si>
  <si>
    <t xml:space="preserve">  2073/11/11</t>
  </si>
  <si>
    <t>Chilime Hydropower Co. Ltd.</t>
  </si>
  <si>
    <t>Janaki Finance Ltd. (Bittiya Sanstha)</t>
  </si>
  <si>
    <t xml:space="preserve"> 2073/11/23</t>
  </si>
  <si>
    <t>Fewa Bikas Bank Ltd.</t>
  </si>
  <si>
    <t>Paschimanchal Finance Ltd.</t>
  </si>
  <si>
    <t>NLG Insurance Company Ltd.</t>
  </si>
  <si>
    <t>Mahila Sahayatra Microfinance Bittiya Sanstha Ltd.</t>
  </si>
  <si>
    <t>Biratlaxmi Bikas Bank Ltd.</t>
  </si>
  <si>
    <t xml:space="preserve"> 2073/12/09</t>
  </si>
  <si>
    <t>Vijaya Laghubitta Bittiya Sanstha Ltd.</t>
  </si>
  <si>
    <t>Butwal Power Co. Ltd.</t>
  </si>
  <si>
    <t>Cosmos Development Bank Ltd.</t>
  </si>
  <si>
    <t>Womi Microfinance Bittiya Sanstha Ltd.</t>
  </si>
  <si>
    <t>Mero Microfinance Bittiya Sanstha Ltd.</t>
  </si>
  <si>
    <t>Manaslu Bikas Bank Ltd.</t>
  </si>
  <si>
    <t xml:space="preserve"> 2073/12/16</t>
  </si>
  <si>
    <t>Swabalamban Laghubitta Bikas Bank Ltd.</t>
  </si>
  <si>
    <t>Janata Bank Ltd.</t>
  </si>
  <si>
    <t>Sana Kisan Bikas Bank Ltd.</t>
  </si>
  <si>
    <t>Fraction Share</t>
  </si>
  <si>
    <t xml:space="preserve"> 2073/12/24</t>
  </si>
  <si>
    <t>Om Development Bank Ltd.</t>
  </si>
  <si>
    <t>Shine Resunga Development Bank Ltd.</t>
  </si>
  <si>
    <t>Kisan Micro Finance Bittiya Sanstha Ltd.</t>
  </si>
  <si>
    <t>Mega Bank Nepal Ltd.</t>
  </si>
  <si>
    <t xml:space="preserve"> 2074/01/19</t>
  </si>
  <si>
    <t xml:space="preserve"> 2074/01/25</t>
  </si>
  <si>
    <t>Rural Microfinance Development Centre Ltd.</t>
  </si>
  <si>
    <t xml:space="preserve"> 2074/01/28</t>
  </si>
  <si>
    <t>Asian Life Insurance Co. Ltd.</t>
  </si>
  <si>
    <t>Civil Laghubitta Bittiya Sanstha Ltd.</t>
  </si>
  <si>
    <t xml:space="preserve"> 2074/02/03</t>
  </si>
  <si>
    <t>Bank of Kathmandu</t>
  </si>
  <si>
    <t xml:space="preserve"> 2074/02/09</t>
  </si>
  <si>
    <t>Reliance Finance Ltd.</t>
  </si>
  <si>
    <t xml:space="preserve"> 2074/02/17</t>
  </si>
  <si>
    <t xml:space="preserve"> 2074/02/26</t>
  </si>
  <si>
    <t>Global IME Bank Ltd.</t>
  </si>
  <si>
    <t>Nerude Laghubitta Bikash Bank Ltd.</t>
  </si>
  <si>
    <t xml:space="preserve"> 2074/03/04</t>
  </si>
  <si>
    <t>RSDC Laghubitta Bittiya Sanstha Ltd.</t>
  </si>
  <si>
    <t>Mahalaxmi Bikash Bank Ltd.</t>
  </si>
  <si>
    <t xml:space="preserve"> 2074/03/13</t>
  </si>
  <si>
    <t>Nagbeli Laghubitta Bikas Bank Ltd.</t>
  </si>
  <si>
    <t>Surya Life Insurance LTd.</t>
  </si>
  <si>
    <t xml:space="preserve"> 2074/03/20</t>
  </si>
  <si>
    <t>Civil Bank Ltd.</t>
  </si>
  <si>
    <t>.</t>
  </si>
  <si>
    <t>Mutual Fund Scheme Approved</t>
  </si>
  <si>
    <t>No. of Unit</t>
  </si>
  <si>
    <t>Fund Manager</t>
  </si>
  <si>
    <t>Nabil Equity Fund</t>
  </si>
  <si>
    <t xml:space="preserve"> 2073/05/14</t>
  </si>
  <si>
    <t>NMB HYBRID Fund L-1</t>
  </si>
  <si>
    <t xml:space="preserve">NIBL Pragati Fund </t>
  </si>
  <si>
    <t>NIBL Capital Markets Ltd.</t>
  </si>
  <si>
    <t xml:space="preserve"> 2073/07/24</t>
  </si>
  <si>
    <t>Laxmi Equity Fund</t>
  </si>
  <si>
    <t xml:space="preserve"> 2074/01/03</t>
  </si>
  <si>
    <t>=</t>
  </si>
  <si>
    <t>United Modi Hydropower Ltd.                              (For Local People)</t>
  </si>
  <si>
    <t>Arun Kabeli Power Ltd.                                 (For General Public)</t>
  </si>
  <si>
    <t>Nepal Hydro Developer Ltd.                                 (For Local People)</t>
  </si>
  <si>
    <t>Himalayan Power Partner Ltd.                            (For Local People)</t>
  </si>
  <si>
    <t>Chhyangdi Hydropower Ltd.                             (For Local People)</t>
  </si>
  <si>
    <t>Nepal SBI Bank Ltd.                                       (Further Public Offering)</t>
  </si>
  <si>
    <t>Nepal Life Insurance Co. Ltd.                          (Further Public Offering)</t>
  </si>
  <si>
    <t>United Modi Hydropower Ltd.                                (For General Public)</t>
  </si>
  <si>
    <t>Standard Chartered Bank Nepal Ltd.               (Further Public Offering)</t>
  </si>
  <si>
    <t>Radhi Bidyut Co. Ltd.                                           (For Local People)</t>
  </si>
  <si>
    <t>Chhyangdi Hydropower Ltd.                                  (For General Public)</t>
  </si>
  <si>
    <t>Mailung Khola Jal Vidhyut Co. Ltd.                            (For Local People)</t>
  </si>
  <si>
    <t>Nepal Hydro Developer Ltd.                                     (For General Public)</t>
  </si>
  <si>
    <t>Fiscal Year 2074/75</t>
  </si>
  <si>
    <t xml:space="preserve">Initial Public Offering (IPO) Approved </t>
  </si>
  <si>
    <t>Promoter Share Registered</t>
  </si>
  <si>
    <t xml:space="preserve">Support Microfinance Bittiya Sanstha Ltd. </t>
  </si>
  <si>
    <t>Microfinance</t>
  </si>
  <si>
    <t xml:space="preserve"> 2074/04/20</t>
  </si>
  <si>
    <r>
      <t xml:space="preserve">Radhi Bidyut Company Ltd.             
</t>
    </r>
    <r>
      <rPr>
        <i/>
        <sz val="10"/>
        <rFont val="Arial"/>
        <family val="2"/>
      </rPr>
      <t>(For General Public)
including Unsubscribed 1,49,550 Shares</t>
    </r>
  </si>
  <si>
    <t xml:space="preserve"> 2074/07/07</t>
  </si>
  <si>
    <r>
      <t xml:space="preserve">Panchakanya Mai Hydropower Ltd.   
</t>
    </r>
    <r>
      <rPr>
        <i/>
        <sz val="10"/>
        <rFont val="Arial"/>
        <family val="2"/>
      </rPr>
      <t>(For Local People)</t>
    </r>
  </si>
  <si>
    <t>Sunrise Capital Ltd. &amp; Nabil Investment Banking Ltd.</t>
  </si>
  <si>
    <t xml:space="preserve"> 2074/08/05</t>
  </si>
  <si>
    <r>
      <t xml:space="preserve">Sanjen Jalavidhyut Co. Ltd.               
</t>
    </r>
    <r>
      <rPr>
        <b/>
        <i/>
        <u/>
        <sz val="10"/>
        <rFont val="Arial"/>
        <family val="2"/>
      </rPr>
      <t xml:space="preserve">For </t>
    </r>
    <r>
      <rPr>
        <i/>
        <sz val="10"/>
        <rFont val="Arial"/>
        <family val="2"/>
      </rPr>
      <t xml:space="preserve">  </t>
    </r>
    <r>
      <rPr>
        <sz val="10"/>
        <rFont val="Arial"/>
        <family val="2"/>
      </rPr>
      <t xml:space="preserve">                                                          
</t>
    </r>
    <r>
      <rPr>
        <i/>
        <sz val="10"/>
        <rFont val="Arial"/>
        <family val="2"/>
      </rPr>
      <t>1) Employees of Promoter  Shareholding Company                    
2) Employees having membership of Employee Provident Fund 
3) Employees of Lending Institution</t>
    </r>
    <r>
      <rPr>
        <sz val="10"/>
        <rFont val="Arial"/>
        <family val="2"/>
      </rPr>
      <t xml:space="preserve">  </t>
    </r>
  </si>
  <si>
    <t xml:space="preserve"> 2074/08/26</t>
  </si>
  <si>
    <t>Unnati Microfinance Bittiya Sanstha Ltd.</t>
  </si>
  <si>
    <t xml:space="preserve"> 2074/08/29</t>
  </si>
  <si>
    <t>Samudayik Laghubitta Bittiya Sanstha Ltd.</t>
  </si>
  <si>
    <t>Nepal SBI Merchant Banking Ltd.</t>
  </si>
  <si>
    <t xml:space="preserve"> 2074/09/11</t>
  </si>
  <si>
    <r>
      <t xml:space="preserve">Rasuwagadhi Hydropower Co. Ltd.
</t>
    </r>
    <r>
      <rPr>
        <b/>
        <u/>
        <sz val="10"/>
        <rFont val="Arial"/>
        <family val="2"/>
      </rPr>
      <t xml:space="preserve">For </t>
    </r>
    <r>
      <rPr>
        <sz val="10"/>
        <rFont val="Arial"/>
        <family val="2"/>
      </rPr>
      <t xml:space="preserve">                                                                  
</t>
    </r>
    <r>
      <rPr>
        <i/>
        <sz val="10"/>
        <rFont val="Arial"/>
        <family val="2"/>
      </rPr>
      <t xml:space="preserve">1) Employees of Promoter Shareholding Company
2) Employees having membership of Employee Provident Fund  
3) Employees of Lending Institution  </t>
    </r>
  </si>
  <si>
    <t>Siddhartha Capital Ltd., NIBL Capital Market Ltd., Global IME Capital Ltd. And Sunrise Capital Ltd.</t>
  </si>
  <si>
    <t xml:space="preserve"> 2074/09/20</t>
  </si>
  <si>
    <t>Aarambha Microfinance Bittiya Sanstha Ltd.</t>
  </si>
  <si>
    <t>NIC Asia Capital Ltd.</t>
  </si>
  <si>
    <r>
      <t xml:space="preserve">Kalika Power Company Ltd.                      
</t>
    </r>
    <r>
      <rPr>
        <i/>
        <sz val="10"/>
        <rFont val="Arial"/>
        <family val="2"/>
      </rPr>
      <t>(For Local People)</t>
    </r>
  </si>
  <si>
    <t>Kathmandu Capital Market Ltd.&amp;Global IME Capital Ltd.</t>
  </si>
  <si>
    <t xml:space="preserve"> 2074/09/21</t>
  </si>
  <si>
    <t>Nepal Seva Laghubitta Bittiya Sanstha Ltd.</t>
  </si>
  <si>
    <t xml:space="preserve"> 2074/12/20</t>
  </si>
  <si>
    <r>
      <t xml:space="preserve">Joshi Hydropower Development Company Ltd.                               
</t>
    </r>
    <r>
      <rPr>
        <i/>
        <sz val="10"/>
        <rFont val="Arial"/>
        <family val="2"/>
      </rPr>
      <t>(For Local People)</t>
    </r>
  </si>
  <si>
    <t xml:space="preserve"> 2074/12/28</t>
  </si>
  <si>
    <r>
      <t xml:space="preserve">Shuvam Power Ltd. 
</t>
    </r>
    <r>
      <rPr>
        <i/>
        <sz val="10"/>
        <rFont val="Arial"/>
        <family val="2"/>
      </rPr>
      <t>(For Local People)</t>
    </r>
  </si>
  <si>
    <r>
      <t xml:space="preserve">Rairang Hydropower Development Company Ltd. 
</t>
    </r>
    <r>
      <rPr>
        <i/>
        <sz val="10"/>
        <rFont val="Arial"/>
        <family val="2"/>
      </rPr>
      <t>(For General Public)</t>
    </r>
  </si>
  <si>
    <t>NIBL Ace Capital Ltd.</t>
  </si>
  <si>
    <t xml:space="preserve"> 2075/01/09</t>
  </si>
  <si>
    <t>NADEP Laghubitta Bittiya Sanstha Ltd.</t>
  </si>
  <si>
    <t xml:space="preserve"> 2075/02/03</t>
  </si>
  <si>
    <r>
      <t xml:space="preserve">Upper Tamakoshi Hydropower Ltd.
</t>
    </r>
    <r>
      <rPr>
        <i/>
        <u/>
        <sz val="10"/>
        <rFont val="Arial"/>
        <family val="2"/>
      </rPr>
      <t>(For Local People and General Public)</t>
    </r>
    <r>
      <rPr>
        <i/>
        <sz val="10"/>
        <rFont val="Arial"/>
        <family val="2"/>
      </rPr>
      <t xml:space="preserve">
Local People: 105,90,000(10%)
General Public:1,58,85,000(15%)</t>
    </r>
  </si>
  <si>
    <t>Citizen Investment Trust &amp; Sunrise Capital Ltd.</t>
  </si>
  <si>
    <t xml:space="preserve"> 2075/02/23</t>
  </si>
  <si>
    <r>
      <t xml:space="preserve">Mountain Hydro Nepal Ltd.
</t>
    </r>
    <r>
      <rPr>
        <i/>
        <sz val="10"/>
        <rFont val="Arial"/>
        <family val="2"/>
      </rPr>
      <t>(For Local People)</t>
    </r>
  </si>
  <si>
    <t xml:space="preserve"> 2075/03/01</t>
  </si>
  <si>
    <r>
      <t xml:space="preserve">Ghalemdi Hydro Ltd.
</t>
    </r>
    <r>
      <rPr>
        <i/>
        <sz val="10"/>
        <rFont val="Arial"/>
        <family val="2"/>
      </rPr>
      <t>(For Local People)</t>
    </r>
  </si>
  <si>
    <t xml:space="preserve"> 2075/03/06</t>
  </si>
  <si>
    <r>
      <t xml:space="preserve">Shivam Cements Ltd.
</t>
    </r>
    <r>
      <rPr>
        <i/>
        <u/>
        <sz val="10"/>
        <rFont val="Arial"/>
        <family val="2"/>
      </rPr>
      <t xml:space="preserve">(For Local People and General Public)
</t>
    </r>
    <r>
      <rPr>
        <i/>
        <sz val="10"/>
        <rFont val="Arial"/>
        <family val="2"/>
      </rPr>
      <t>Local People:8,80,000 (2%) @ Rs.300
General Public:44,00,000(10%) @ Rs.400</t>
    </r>
  </si>
  <si>
    <t>Manufacturing</t>
  </si>
  <si>
    <t xml:space="preserve"> 2075/03/07</t>
  </si>
  <si>
    <r>
      <t xml:space="preserve">Panchakanya Mai Hydropower Ltd.   
</t>
    </r>
    <r>
      <rPr>
        <i/>
        <sz val="10"/>
        <rFont val="Arial"/>
        <family val="2"/>
      </rPr>
      <t>(For General Public)</t>
    </r>
  </si>
  <si>
    <t xml:space="preserve"> 2075/03/08</t>
  </si>
  <si>
    <r>
      <t xml:space="preserve">Union Hydropower Ltd.
</t>
    </r>
    <r>
      <rPr>
        <i/>
        <sz val="10"/>
        <rFont val="Arial"/>
        <family val="2"/>
      </rPr>
      <t>(For Local People)</t>
    </r>
  </si>
  <si>
    <t xml:space="preserve"> 2075/03/14</t>
  </si>
  <si>
    <r>
      <t xml:space="preserve">Ankhukhola Jalbidhut Co.Ltd.                 
</t>
    </r>
    <r>
      <rPr>
        <i/>
        <u/>
        <sz val="10"/>
        <rFont val="Arial"/>
        <family val="2"/>
      </rPr>
      <t>(For Local People and General Public)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Local People: 800,000(10%)
General Public:12,00,000(15%)</t>
    </r>
  </si>
  <si>
    <t xml:space="preserve"> 2075/03/27</t>
  </si>
  <si>
    <t>Further Public Offering (FPO) Approved</t>
  </si>
  <si>
    <t xml:space="preserve">Nepal Grameen Bikas Bank Ltd.                     </t>
  </si>
  <si>
    <t xml:space="preserve"> 2074/04/23</t>
  </si>
  <si>
    <t xml:space="preserve">Premier Insurance Co. (Nepal) Ltd. </t>
  </si>
  <si>
    <t xml:space="preserve"> 2074/08/18</t>
  </si>
  <si>
    <t xml:space="preserve">Butwal Power Company Ltd.                             </t>
  </si>
  <si>
    <t xml:space="preserve">NMB Bank Ltd.                                                       </t>
  </si>
  <si>
    <t xml:space="preserve"> 2075/02/18</t>
  </si>
  <si>
    <t xml:space="preserve"> 2075/03/32</t>
  </si>
  <si>
    <t>Offer Document Approved</t>
  </si>
  <si>
    <t>Type of Issue</t>
  </si>
  <si>
    <t>Min. Bid Rate</t>
  </si>
  <si>
    <t>Face Value of Share Registered</t>
  </si>
  <si>
    <t>Bank of Kathmandu Ltd.
(Promoter Share)</t>
  </si>
  <si>
    <t>Auction</t>
  </si>
  <si>
    <t xml:space="preserve"> 2074/07/21</t>
  </si>
  <si>
    <t xml:space="preserve"> 2074/04/02</t>
  </si>
  <si>
    <t xml:space="preserve"> 2074/04/04</t>
  </si>
  <si>
    <t xml:space="preserve"> 2074/04/05</t>
  </si>
  <si>
    <t>1:1.25</t>
  </si>
  <si>
    <t xml:space="preserve"> 2074/04/06</t>
  </si>
  <si>
    <t>Kisan Microfinance Bittiya Sanstha Ltd.</t>
  </si>
  <si>
    <t>100:24.22</t>
  </si>
  <si>
    <t xml:space="preserve">Sanima Capital </t>
  </si>
  <si>
    <t>Mega Bank Ltd.</t>
  </si>
  <si>
    <t>10:6.5</t>
  </si>
  <si>
    <t xml:space="preserve"> 2074/04/26</t>
  </si>
  <si>
    <t xml:space="preserve"> 2074/04/32</t>
  </si>
  <si>
    <t>Guheswori Merchant Banking and Finance Ltd.</t>
  </si>
  <si>
    <t xml:space="preserve"> 2074/05/25</t>
  </si>
  <si>
    <t xml:space="preserve"> 2074/06/23</t>
  </si>
  <si>
    <t>10:4.5</t>
  </si>
  <si>
    <t xml:space="preserve"> 2074/06/25</t>
  </si>
  <si>
    <t xml:space="preserve"> 2074/07/01</t>
  </si>
  <si>
    <t xml:space="preserve"> 2074/07/23</t>
  </si>
  <si>
    <t>1:0.30</t>
  </si>
  <si>
    <t>Green Development Bank Ltd.</t>
  </si>
  <si>
    <t>1:4</t>
  </si>
  <si>
    <t xml:space="preserve"> 2074/08/03</t>
  </si>
  <si>
    <t xml:space="preserve"> 2074/08/04</t>
  </si>
  <si>
    <t>10:8.3</t>
  </si>
  <si>
    <t>1:2.25</t>
  </si>
  <si>
    <t xml:space="preserve"> 2074/09/02</t>
  </si>
  <si>
    <t xml:space="preserve"> 2074/09/04</t>
  </si>
  <si>
    <t>1:0.15</t>
  </si>
  <si>
    <t>Prabhu Bank Ltd.</t>
  </si>
  <si>
    <t xml:space="preserve"> 2074/09/06</t>
  </si>
  <si>
    <t>Lumbini Bikas Bank Ltd.</t>
  </si>
  <si>
    <t xml:space="preserve"> 2074/09/13</t>
  </si>
  <si>
    <t xml:space="preserve"> 2074/09/23</t>
  </si>
  <si>
    <t>First Microfinance Laghu Bitta Bittiya Sanstha Ltd.</t>
  </si>
  <si>
    <t>Kamana Sewa Bikas Bank Ltd.</t>
  </si>
  <si>
    <t xml:space="preserve"> 2074/09/25</t>
  </si>
  <si>
    <t>100:5</t>
  </si>
  <si>
    <t xml:space="preserve"> 2074/10/09</t>
  </si>
  <si>
    <t>Suryodaya Laghubitta Bittiya Sanstha Ltd.</t>
  </si>
  <si>
    <t>1:0.70</t>
  </si>
  <si>
    <t xml:space="preserve"> 2074/10/11</t>
  </si>
  <si>
    <t xml:space="preserve"> 2074/10/25</t>
  </si>
  <si>
    <t>Prime Life Insurance Ltd.</t>
  </si>
  <si>
    <t>1:1.60</t>
  </si>
  <si>
    <t xml:space="preserve"> 2074/10/28</t>
  </si>
  <si>
    <t>Nepal Insurance Company Ltd.</t>
  </si>
  <si>
    <t>NIBL ACE Capital Ltd.</t>
  </si>
  <si>
    <t xml:space="preserve"> 2074/11/29</t>
  </si>
  <si>
    <t xml:space="preserve"> 2074/12/01</t>
  </si>
  <si>
    <t xml:space="preserve"> 2074/12/08</t>
  </si>
  <si>
    <t>Gurans Life Insurance Company Ltd.</t>
  </si>
  <si>
    <t xml:space="preserve"> 2074/12/19</t>
  </si>
  <si>
    <t>10:2</t>
  </si>
  <si>
    <t xml:space="preserve"> 2075/01/19</t>
  </si>
  <si>
    <t xml:space="preserve"> 2075/01/20</t>
  </si>
  <si>
    <t>5:3</t>
  </si>
  <si>
    <t xml:space="preserve"> 2075/01/26</t>
  </si>
  <si>
    <t>1:0.46</t>
  </si>
  <si>
    <t xml:space="preserve"> 2075/01/27</t>
  </si>
  <si>
    <t>Synergy Finance Ltd.</t>
  </si>
  <si>
    <t>1:0.25</t>
  </si>
  <si>
    <t xml:space="preserve"> 2075/01/28</t>
  </si>
  <si>
    <t xml:space="preserve"> 2075/02/01</t>
  </si>
  <si>
    <t>National Life Insurance Company Ltd.</t>
  </si>
  <si>
    <t xml:space="preserve"> 2075/02/04</t>
  </si>
  <si>
    <t>Nagbeli Laghubitta Bittiya Sanstha Ltd.</t>
  </si>
  <si>
    <t xml:space="preserve"> 2075/02/09</t>
  </si>
  <si>
    <t>Swarojgar Laghubitta Bittiya Sanstha Ltd.</t>
  </si>
  <si>
    <t>IME General Insurance Ltd.</t>
  </si>
  <si>
    <t xml:space="preserve"> 2075/03/05</t>
  </si>
  <si>
    <t>Progressive Finance Ltd.</t>
  </si>
  <si>
    <t>1:2.81</t>
  </si>
  <si>
    <t>Nepal Credit and Commerce Bank Ltd.</t>
  </si>
  <si>
    <t xml:space="preserve"> 2075/03/22</t>
  </si>
  <si>
    <t>Naya Nepal Laghubitta Bittiya Sanstha Ltd.</t>
  </si>
  <si>
    <t>City Express Finance Company Ltd.</t>
  </si>
  <si>
    <t>1:1.67</t>
  </si>
  <si>
    <t>Kathmandu Capial Market Ltd.</t>
  </si>
  <si>
    <t>Fiscal Year</t>
  </si>
  <si>
    <t>2072/73</t>
  </si>
  <si>
    <t xml:space="preserve"> 2074/04/01</t>
  </si>
  <si>
    <t xml:space="preserve"> 2074/04/09</t>
  </si>
  <si>
    <t>Janautthan Samudayik Laghubitta Bikash Bank Ltd.</t>
  </si>
  <si>
    <t>Kalika Micro Credit Development Bank Ltd.</t>
  </si>
  <si>
    <t xml:space="preserve"> 2074/05/16</t>
  </si>
  <si>
    <t>Gurans Life Insurance Co. Ltd.</t>
  </si>
  <si>
    <t xml:space="preserve"> 2074/06/10</t>
  </si>
  <si>
    <t xml:space="preserve"> 2074/06/29</t>
  </si>
  <si>
    <t xml:space="preserve"> 2074/07/14</t>
  </si>
  <si>
    <t>Prime Life Insurance Company Ltd.</t>
  </si>
  <si>
    <t>2073/74</t>
  </si>
  <si>
    <t>Rastriya Beema Sansthan Company Ltd.</t>
  </si>
  <si>
    <t>2062/63</t>
  </si>
  <si>
    <t xml:space="preserve"> 2074/08/10</t>
  </si>
  <si>
    <t xml:space="preserve"> 2074/08/24</t>
  </si>
  <si>
    <t>2071/72</t>
  </si>
  <si>
    <t>Multipurpose Finance Company Ltd.</t>
  </si>
  <si>
    <t>2070/71</t>
  </si>
  <si>
    <t>Ngadi Group Power Ltd.</t>
  </si>
  <si>
    <t xml:space="preserve"> 2074/09/09</t>
  </si>
  <si>
    <t xml:space="preserve"> 2074/09/19</t>
  </si>
  <si>
    <r>
      <t>Soaltee Hotel Ltd.</t>
    </r>
    <r>
      <rPr>
        <i/>
        <sz val="14"/>
        <rFont val="Arial"/>
        <family val="2"/>
      </rPr>
      <t>*</t>
    </r>
  </si>
  <si>
    <t>Hotel</t>
  </si>
  <si>
    <t xml:space="preserve"> 2074/10/05</t>
  </si>
  <si>
    <t xml:space="preserve"> 2074/10/08</t>
  </si>
  <si>
    <t>Barun Hydropower Ltd.</t>
  </si>
  <si>
    <t xml:space="preserve"> 2074/10/14</t>
  </si>
  <si>
    <t>Chhimek Laghubitta Bittiya Sanstha Ltd.</t>
  </si>
  <si>
    <t xml:space="preserve"> 2074/10/19</t>
  </si>
  <si>
    <t>Global IME Laghubitta Bittiya Sanstha Ltd.</t>
  </si>
  <si>
    <t xml:space="preserve"> 2074/11/03</t>
  </si>
  <si>
    <t xml:space="preserve"> 2074/11/13</t>
  </si>
  <si>
    <t xml:space="preserve"> 2074/11/16</t>
  </si>
  <si>
    <t>Everest Insurance company Ltd.</t>
  </si>
  <si>
    <t xml:space="preserve"> 2074/11/28</t>
  </si>
  <si>
    <t>Nepal Finance Company Ltd.</t>
  </si>
  <si>
    <t>2067/68</t>
  </si>
  <si>
    <t>NMB Microfinance Bittiya Sanstha Ltd.</t>
  </si>
  <si>
    <t xml:space="preserve"> 2074/12/05</t>
  </si>
  <si>
    <t>Machhapuchhre Bank Ltd.</t>
  </si>
  <si>
    <t xml:space="preserve"> 2074/12/07</t>
  </si>
  <si>
    <t>Standard Chartered Bank Nepal Ltd.</t>
  </si>
  <si>
    <t xml:space="preserve"> 2074/12/14</t>
  </si>
  <si>
    <t>Jyoti Bikash Bank Ltd.</t>
  </si>
  <si>
    <t xml:space="preserve"> 2074/12/15</t>
  </si>
  <si>
    <t xml:space="preserve"> 2073/74</t>
  </si>
  <si>
    <t xml:space="preserve"> 2074/12/21</t>
  </si>
  <si>
    <t xml:space="preserve"> 2074/12/27</t>
  </si>
  <si>
    <t xml:space="preserve"> 2074/12/30</t>
  </si>
  <si>
    <t xml:space="preserve"> 2075/01/03</t>
  </si>
  <si>
    <t xml:space="preserve"> 2075/01/04</t>
  </si>
  <si>
    <t>Shikhar Insurance Company Ltd.</t>
  </si>
  <si>
    <t xml:space="preserve"> 2075/01/05</t>
  </si>
  <si>
    <t xml:space="preserve"> 2075/01/06</t>
  </si>
  <si>
    <t xml:space="preserve"> 2075/01/11</t>
  </si>
  <si>
    <t>Deprosc Laghubitta Bittiya Sanstha Ltd.</t>
  </si>
  <si>
    <t>National Microfinance Bittiya Sanstha Ltd.</t>
  </si>
  <si>
    <t xml:space="preserve"> 2075/01/21</t>
  </si>
  <si>
    <t>Premier Insurance Co. (Nepal) Ltd.</t>
  </si>
  <si>
    <t xml:space="preserve"> 2075/02/06</t>
  </si>
  <si>
    <t xml:space="preserve">Sana Kisan bikas Laghubitta Bittiya Sanstha Ltd. </t>
  </si>
  <si>
    <t xml:space="preserve"> 2075/02/10</t>
  </si>
  <si>
    <t>Nepal Life Insurance company Ltd.</t>
  </si>
  <si>
    <t>Everest Insurance Company Ltd.</t>
  </si>
  <si>
    <t xml:space="preserve"> 2075/02/13</t>
  </si>
  <si>
    <t>Nepal Lube Oil Limited
(Includes shares listed before Securities Act, 2063)</t>
  </si>
  <si>
    <t>Nerude Laghubitta Bittiya Sanstha Ltd.</t>
  </si>
  <si>
    <t xml:space="preserve">  2075/02/28</t>
  </si>
  <si>
    <t>Nirdhan Utthan Laghubitta Bittiya Sanstha Ltd.</t>
  </si>
  <si>
    <t xml:space="preserve">  2075/03/06</t>
  </si>
  <si>
    <t xml:space="preserve">  2075/03/08</t>
  </si>
  <si>
    <t>Mithila Laghubitta Bittiya Sanstha Ltd.</t>
  </si>
  <si>
    <t xml:space="preserve">  2075/03/12</t>
  </si>
  <si>
    <t>RMDC Laghubitta Bittiya Sanstha Ltd.</t>
  </si>
  <si>
    <t>Forward Community Microfinance Bittiya Sanstha Ltd.</t>
  </si>
  <si>
    <t xml:space="preserve">  2075/03/20</t>
  </si>
  <si>
    <t xml:space="preserve">Mirmire Laghubitta Bittiya Sanstha Ltd. </t>
  </si>
  <si>
    <t xml:space="preserve"> 2075/03/31</t>
  </si>
  <si>
    <t>Hamro Bikash Bank Ltd.</t>
  </si>
  <si>
    <t xml:space="preserve">* Face Value Rs.10/- </t>
  </si>
  <si>
    <t>Siddhartha Equity Fund</t>
  </si>
  <si>
    <t xml:space="preserve"> 2074/05/14</t>
  </si>
  <si>
    <t>Sanima Equity Fund</t>
  </si>
  <si>
    <t xml:space="preserve"> 2074/07/27</t>
  </si>
  <si>
    <t>NIC Asia Growth Fund</t>
  </si>
  <si>
    <t>Citizen Mutual Fund-1</t>
  </si>
  <si>
    <t xml:space="preserve"> 2074/09/17</t>
  </si>
  <si>
    <t>Fiscal Year 2075/76</t>
  </si>
  <si>
    <r>
      <t xml:space="preserve">Kalika Power Company Ltd.  
</t>
    </r>
    <r>
      <rPr>
        <i/>
        <sz val="10"/>
        <rFont val="Arial"/>
        <family val="2"/>
      </rPr>
      <t>(For General Public)</t>
    </r>
  </si>
  <si>
    <t xml:space="preserve"> 2075/05/03</t>
  </si>
  <si>
    <t xml:space="preserve">Chautari Laghubitta Bittiya Sanstha Ltd.
</t>
  </si>
  <si>
    <t xml:space="preserve"> 2075/05/21
</t>
  </si>
  <si>
    <t>Additional 60,000 kitta shares registered after amendment in capital structure.</t>
  </si>
  <si>
    <t xml:space="preserve"> 2075/07/30
</t>
  </si>
  <si>
    <r>
      <t xml:space="preserve">Himalaya Urja Bikas Company Ltd.
</t>
    </r>
    <r>
      <rPr>
        <i/>
        <sz val="10"/>
        <rFont val="Arial"/>
        <family val="2"/>
      </rPr>
      <t>(For Local People)</t>
    </r>
    <r>
      <rPr>
        <sz val="10"/>
        <rFont val="Arial"/>
        <family val="2"/>
      </rPr>
      <t xml:space="preserve">
</t>
    </r>
  </si>
  <si>
    <t xml:space="preserve"> 2075/06/02</t>
  </si>
  <si>
    <r>
      <t xml:space="preserve">Madhya Bhotekoshi Jalavidyut Co. Ltd.
</t>
    </r>
    <r>
      <rPr>
        <i/>
        <u/>
        <sz val="10"/>
        <rFont val="Arial"/>
        <family val="2"/>
      </rPr>
      <t>For</t>
    </r>
    <r>
      <rPr>
        <i/>
        <sz val="10"/>
        <rFont val="Arial"/>
        <family val="2"/>
      </rPr>
      <t xml:space="preserve">                                                                   </t>
    </r>
    <r>
      <rPr>
        <i/>
        <sz val="9"/>
        <rFont val="Arial"/>
        <family val="2"/>
      </rPr>
      <t xml:space="preserve">1) Employees having membership of  Employee Provident Fund  
2) Employees of Promoter Shareholding Companies
3) Employees of Lending Institutions </t>
    </r>
  </si>
  <si>
    <t>Global IME Capital Ltd., 
NIBL Ace Capital Ltd., 
Prabhu Capital Ltd., Laxmi Capital Market Ltd., 
Civil Capital Market Ltd., 
Sanima Capital, CBIL Capital Ltd.</t>
  </si>
  <si>
    <t xml:space="preserve"> 2075/06/29</t>
  </si>
  <si>
    <t>Joshi Hydropower Development Company Ltd.                          
(For General Public)
(Including Unsubscribed 242,010 Share issued to Local People)</t>
  </si>
  <si>
    <t xml:space="preserve"> 2075/07/18</t>
  </si>
  <si>
    <t xml:space="preserve">Ghalemdi Hydro Ltd.
(For General Public)
(Including Unsubscribed 455,770 Share issued for Local People)
</t>
  </si>
  <si>
    <t xml:space="preserve"> 2075/08/16</t>
  </si>
  <si>
    <r>
      <t xml:space="preserve">Universal Power Company Ltd.
</t>
    </r>
    <r>
      <rPr>
        <i/>
        <sz val="10"/>
        <rFont val="Arial"/>
        <family val="2"/>
      </rPr>
      <t>For Local People 21,00,350 kitta 
For General Public 75,61,260 kitta</t>
    </r>
  </si>
  <si>
    <t xml:space="preserve"> 2075/08/27</t>
  </si>
  <si>
    <r>
      <t xml:space="preserve">Shiva Shree Hydropower Ltd.
</t>
    </r>
    <r>
      <rPr>
        <i/>
        <sz val="10"/>
        <rFont val="Arial"/>
        <family val="2"/>
      </rPr>
      <t>(For Local People)</t>
    </r>
  </si>
  <si>
    <t xml:space="preserve"> 2075/09/10</t>
  </si>
  <si>
    <t>Panchthar Power Company Ltd.
(For Local People : 9,62,500 kitta
For General Public : 9,62,500 kitta )</t>
  </si>
  <si>
    <t xml:space="preserve"> 2075/09/13</t>
  </si>
  <si>
    <t>Greenlife Hydropower Ltd.
(For Local People)</t>
  </si>
  <si>
    <t>Kathmandu Capital Market Ltd.</t>
  </si>
  <si>
    <t xml:space="preserve"> 2075/09/17</t>
  </si>
  <si>
    <t>Asha Laghubitta Bittiya Sanstha Ltd.</t>
  </si>
  <si>
    <t xml:space="preserve"> 2075/09/29</t>
  </si>
  <si>
    <t>Himalaya Urja Bikas Co. Ltd.
(For General Public)</t>
  </si>
  <si>
    <t xml:space="preserve"> 2075/10/21</t>
  </si>
  <si>
    <t>Union Hydropower Ltd.
(For General Public)
(Including Unsubscribed 6,21,790 Share issued to Local People)</t>
  </si>
  <si>
    <t xml:space="preserve">                       -</t>
  </si>
  <si>
    <t xml:space="preserve"> 2075/10/28</t>
  </si>
  <si>
    <t>Mountain Hydro Nepal Ltd.
(For General Public)
(Including Unsubscribed 5,66,110 Share issued to Local People)</t>
  </si>
  <si>
    <t xml:space="preserve"> 2075/11/01</t>
  </si>
  <si>
    <t>Sparsha Laghubitta Bittiya Sanstha Ltd.</t>
  </si>
  <si>
    <t xml:space="preserve"> 2075/11/03</t>
  </si>
  <si>
    <r>
      <t xml:space="preserve">Trishuli Jal Vidhyut Company Ltd.
</t>
    </r>
    <r>
      <rPr>
        <i/>
        <sz val="8"/>
        <rFont val="Arial"/>
        <family val="2"/>
      </rPr>
      <t>Under Government of Nepal's "</t>
    </r>
    <r>
      <rPr>
        <i/>
        <sz val="10"/>
        <rFont val="Preeti"/>
      </rPr>
      <t>hgtfsf] hnljB't sfo{qmd</t>
    </r>
    <r>
      <rPr>
        <i/>
        <sz val="8"/>
        <rFont val="Arial"/>
        <family val="2"/>
      </rPr>
      <t>"</t>
    </r>
    <r>
      <rPr>
        <sz val="10"/>
        <rFont val="Arial"/>
        <family val="2"/>
      </rPr>
      <t xml:space="preserve">
(For General Public)
(Call amount 10% of face value)</t>
    </r>
  </si>
  <si>
    <t xml:space="preserve">Global IME Capital Ltd., 
</t>
  </si>
  <si>
    <t xml:space="preserve"> 2075/11/30</t>
  </si>
  <si>
    <t xml:space="preserve">Ganapati Microfinance Bittiya Sansatha Ltd. </t>
  </si>
  <si>
    <t xml:space="preserve"> 2075/12/07</t>
  </si>
  <si>
    <t>Sanjen Jalavidhyut Company Ltd.
(For General Public)</t>
  </si>
  <si>
    <t xml:space="preserve"> 2075/12/10</t>
  </si>
  <si>
    <t>Rasuwagadhi Hydropower Co.Ltd.
(For General Public)</t>
  </si>
  <si>
    <t xml:space="preserve">Nepal Agro Laghubitta Bittiya Sanstha Ltd. </t>
  </si>
  <si>
    <t xml:space="preserve"> 2075/12/18</t>
  </si>
  <si>
    <t>Gurans Laghubitta Bittiya Sanstha Limited</t>
  </si>
  <si>
    <t xml:space="preserve"> 2075/12/26</t>
  </si>
  <si>
    <t>Janasewi Laghubitta Bittiya Sanstha Ltd.</t>
  </si>
  <si>
    <t xml:space="preserve"> 2076/01/02</t>
  </si>
  <si>
    <t>Swabhimaan Microfinance Bittiya Sanstha Ltd.</t>
  </si>
  <si>
    <t xml:space="preserve"> 2076/01/11</t>
  </si>
  <si>
    <t>Infinity Laghubitta Bittiya Sanstha Ltd.</t>
  </si>
  <si>
    <t xml:space="preserve"> 2076/01/23</t>
  </si>
  <si>
    <t>Himal Dolakha Hydropower Co. Ltd.
(For Local People : 16,00,000 kitta
For General Public : 62,00,000 kitta )</t>
  </si>
  <si>
    <t xml:space="preserve">Global IME Capital Ltd. </t>
  </si>
  <si>
    <t xml:space="preserve"> 2076/01/25</t>
  </si>
  <si>
    <t>Adhikhola Laghubitta Bittiya Sanstha Limited</t>
  </si>
  <si>
    <t xml:space="preserve"> 2076/03/05</t>
  </si>
  <si>
    <t xml:space="preserve">Ghodighoda Laghubitta Bittiya Sanstha Ltd. </t>
  </si>
  <si>
    <t xml:space="preserve"> 2076/03/06</t>
  </si>
  <si>
    <t>Sabaiko Laghubitta Bittiya Sanstha Ltd.</t>
  </si>
  <si>
    <t xml:space="preserve"> 2076/03/13</t>
  </si>
  <si>
    <t>Public Issue Size</t>
  </si>
  <si>
    <t>Swadeshi Laghubitta  Bittiya Sanstha Ltd.</t>
  </si>
  <si>
    <t xml:space="preserve"> 2075/04/24</t>
  </si>
  <si>
    <t xml:space="preserve"> 2075/06/14</t>
  </si>
  <si>
    <t>Everest Insurance Co. Ltd.
(Promoter Issue)</t>
  </si>
  <si>
    <t>1: 1.05</t>
  </si>
  <si>
    <t xml:space="preserve"> 2075/07/04</t>
  </si>
  <si>
    <t xml:space="preserve"> 2075/07/15</t>
  </si>
  <si>
    <t>Surya Life Insurance Cmpany Ltd.</t>
  </si>
  <si>
    <t xml:space="preserve"> 2075/08/12</t>
  </si>
  <si>
    <t>Mithila LaghuBittya Bittya Sanstha Ltd.</t>
  </si>
  <si>
    <t>Kathmandu Capital Markets Ltd.</t>
  </si>
  <si>
    <t>Unnati Microfinance Bittya Sansatha Ltd.</t>
  </si>
  <si>
    <t>Siddharta CapitalLtd.</t>
  </si>
  <si>
    <t xml:space="preserve"> 2075/09/20</t>
  </si>
  <si>
    <t>Mero  MicroFinance Bittiya Sanstha Ltd.</t>
  </si>
  <si>
    <t xml:space="preserve"> 2075/10/13</t>
  </si>
  <si>
    <t>Nepal Insurance Co.Ltd.</t>
  </si>
  <si>
    <t>1:0.65</t>
  </si>
  <si>
    <t>1:0.6</t>
  </si>
  <si>
    <t xml:space="preserve"> 2075/10/27</t>
  </si>
  <si>
    <t>Gramin Bikash LaghuBitta Bittya Sanstha Ltd.</t>
  </si>
  <si>
    <t>1:0.5</t>
  </si>
  <si>
    <t xml:space="preserve"> 2075/11/29</t>
  </si>
  <si>
    <t>27,39,826</t>
  </si>
  <si>
    <t>109,59,300</t>
  </si>
  <si>
    <t xml:space="preserve"> 2075/12/27</t>
  </si>
  <si>
    <t>JanaUtthan Samudayic Laghubitta Bittya Sanstha ltd.</t>
  </si>
  <si>
    <t xml:space="preserve"> 2076/02/05</t>
  </si>
  <si>
    <t>MultiPurpose Finance Co.Ltd. (Bittiya Sanstha)</t>
  </si>
  <si>
    <t>1:8.64469</t>
  </si>
  <si>
    <t>United Insurance Co.(Nepal) Ltd.</t>
  </si>
  <si>
    <t xml:space="preserve"> 2076/03/08</t>
  </si>
  <si>
    <t>Womi Laghubitta Bittya Sanstha Ltd.</t>
  </si>
  <si>
    <t xml:space="preserve"> 2076/03/12</t>
  </si>
  <si>
    <t xml:space="preserve"> 2076/03/24</t>
  </si>
  <si>
    <t xml:space="preserve"> 2076/03/30</t>
  </si>
  <si>
    <t xml:space="preserve"> 2075/04/01</t>
  </si>
  <si>
    <t xml:space="preserve">Suryodaya Laghubitta Bittiya Sanstha Ltd. </t>
  </si>
  <si>
    <t xml:space="preserve"> 2075/04/09</t>
  </si>
  <si>
    <t xml:space="preserve">Himalayan Bank Ltd. </t>
  </si>
  <si>
    <t xml:space="preserve"> 2075/04/10</t>
  </si>
  <si>
    <t xml:space="preserve"> 2075/04/16</t>
  </si>
  <si>
    <t xml:space="preserve"> 2075/05/05</t>
  </si>
  <si>
    <t>Kalika Laghubitta Bittiya Sanstha Ltd.</t>
  </si>
  <si>
    <t>Asian Life Insurance Company Ltd.</t>
  </si>
  <si>
    <t xml:space="preserve"> 2075/05/08</t>
  </si>
  <si>
    <t xml:space="preserve">Radhi Bidyut Company Ltd. </t>
  </si>
  <si>
    <t xml:space="preserve"> 2075/05/14</t>
  </si>
  <si>
    <t xml:space="preserve"> 2075/05/19</t>
  </si>
  <si>
    <t xml:space="preserve"> 2075/05/25</t>
  </si>
  <si>
    <t>Summit Laghubitta Bittiya Sanatha Ltd.</t>
  </si>
  <si>
    <t xml:space="preserve"> 2075/06/10</t>
  </si>
  <si>
    <t>Bank Of Kathmandu Ltd.</t>
  </si>
  <si>
    <t>Surya Life Insurance Company Ltd.</t>
  </si>
  <si>
    <t xml:space="preserve"> 2075/06/23</t>
  </si>
  <si>
    <t xml:space="preserve"> 2075/06/25</t>
  </si>
  <si>
    <t xml:space="preserve"> 2075/07/05</t>
  </si>
  <si>
    <t>Shree Investment and Finance Company Ltd.</t>
  </si>
  <si>
    <t xml:space="preserve"> 2075/07/12</t>
  </si>
  <si>
    <t xml:space="preserve">Shangri-la Development Bank Ltd. </t>
  </si>
  <si>
    <t>2074/75</t>
  </si>
  <si>
    <t xml:space="preserve"> 2075/08/09</t>
  </si>
  <si>
    <t xml:space="preserve"> 2075/08/18</t>
  </si>
  <si>
    <t>Janautthan Samudayic Laghubitta Bittiya Sanstha Ltd.</t>
  </si>
  <si>
    <t xml:space="preserve"> 2075/08/28</t>
  </si>
  <si>
    <t xml:space="preserve"> 2075/09/09</t>
  </si>
  <si>
    <t>Janaki Finance Company Bittiya Sanstha Ltd.Finance</t>
  </si>
  <si>
    <t xml:space="preserve"> 2075/09/22</t>
  </si>
  <si>
    <t>Ridi Hydropower Development Co.Ltd.</t>
  </si>
  <si>
    <t xml:space="preserve"> 2075/09/26</t>
  </si>
  <si>
    <t>Citizen Investment Trust.</t>
  </si>
  <si>
    <t>Mahalaxmi Bikas Bank Ltd.</t>
  </si>
  <si>
    <t xml:space="preserve"> 2075/10/01</t>
  </si>
  <si>
    <t xml:space="preserve"> 2075/10/09</t>
  </si>
  <si>
    <t xml:space="preserve"> 2075/10/22</t>
  </si>
  <si>
    <t xml:space="preserve"> 2075/10/16</t>
  </si>
  <si>
    <t xml:space="preserve"> 2075/10/18</t>
  </si>
  <si>
    <t xml:space="preserve"> 2075/10/23</t>
  </si>
  <si>
    <t>Nic Asia Bank Ltd.</t>
  </si>
  <si>
    <t xml:space="preserve"> 2075/10/24</t>
  </si>
  <si>
    <t>Chilime Jalabidhyut Company Ltd.</t>
  </si>
  <si>
    <t xml:space="preserve"> 2075/10/29</t>
  </si>
  <si>
    <t xml:space="preserve"> 2075/11/07</t>
  </si>
  <si>
    <t>Sana Kishan Bikas Laghubitta Bittiya Sanstha Ltd.</t>
  </si>
  <si>
    <t xml:space="preserve"> 2075/11/15</t>
  </si>
  <si>
    <t>Sindhu Bikas Bank Ltd.</t>
  </si>
  <si>
    <t xml:space="preserve"> 2075/11/22</t>
  </si>
  <si>
    <t>Deprox Laghubitta Bittiya Sanstha Ltd.</t>
  </si>
  <si>
    <t>Sangrila Development Bank Ltd.</t>
  </si>
  <si>
    <t xml:space="preserve"> 2075/12/05</t>
  </si>
  <si>
    <t xml:space="preserve"> 2075/12/12</t>
  </si>
  <si>
    <t>Hydroelectricity Investment and Development Company Ltd.</t>
  </si>
  <si>
    <t>Samata Laghubitta Bittiya Sanstha Ltd.</t>
  </si>
  <si>
    <t xml:space="preserve"> 2075/12/13</t>
  </si>
  <si>
    <t xml:space="preserve"> 2075/12/15</t>
  </si>
  <si>
    <t xml:space="preserve"> 2074/75</t>
  </si>
  <si>
    <t xml:space="preserve"> 2075/12/21</t>
  </si>
  <si>
    <t xml:space="preserve"> 2075/12/24</t>
  </si>
  <si>
    <t>Swabalamban Laghubitta Bittiya Sanstha Ltd.</t>
  </si>
  <si>
    <t xml:space="preserve"> 2076/01/08</t>
  </si>
  <si>
    <t>Civil Laghubitta Bittiya Sanstha Ltd</t>
  </si>
  <si>
    <t xml:space="preserve"> 2076/01/12</t>
  </si>
  <si>
    <t xml:space="preserve"> 2075/01/12</t>
  </si>
  <si>
    <t>Tradings</t>
  </si>
  <si>
    <t>Mirmire Laghubitta Bittiya Sanstha Ltd.</t>
  </si>
  <si>
    <t xml:space="preserve"> 2076/01/19</t>
  </si>
  <si>
    <t xml:space="preserve"> 2076/01/30</t>
  </si>
  <si>
    <t xml:space="preserve"> 2076/02/08</t>
  </si>
  <si>
    <t xml:space="preserve"> 2076/02/14</t>
  </si>
  <si>
    <t xml:space="preserve"> 2076/02/21</t>
  </si>
  <si>
    <t>Jebils Finance Ltd.</t>
  </si>
  <si>
    <t>2073/74 and 2074/75</t>
  </si>
  <si>
    <t xml:space="preserve"> 2076/02/23</t>
  </si>
  <si>
    <t>NMB Laghubitta Bitiya Sanstha Ltd.</t>
  </si>
  <si>
    <t>2076/02/31</t>
  </si>
  <si>
    <t>Nerude Laghubitta Bittiya Sanstha Ltd</t>
  </si>
  <si>
    <t xml:space="preserve"> Microfinance</t>
  </si>
  <si>
    <t xml:space="preserve"> 2076/03/02</t>
  </si>
  <si>
    <t>Kishan Microfinance Bittiya Sanstha Ltd.</t>
  </si>
  <si>
    <t xml:space="preserve"> 2076/03/25</t>
  </si>
  <si>
    <t>2075/75</t>
  </si>
  <si>
    <t xml:space="preserve"> 2076/03/27</t>
  </si>
  <si>
    <t xml:space="preserve"> 2076/03/29</t>
  </si>
  <si>
    <t>3.57% &amp; 1.24%</t>
  </si>
  <si>
    <t>12.75% &amp; 8.5%</t>
  </si>
  <si>
    <t>Soaltee Hotel Ltd.*</t>
  </si>
  <si>
    <t>2073/74 &amp; 2074/75</t>
  </si>
  <si>
    <t>Debenture Approved</t>
  </si>
  <si>
    <t>No. of Unit Registered</t>
  </si>
  <si>
    <t>Amount of Debenture Registered</t>
  </si>
  <si>
    <t>Private Placement</t>
  </si>
  <si>
    <t>Sanima Bank Ltd.
(10% Sanima Debenture 2085)</t>
  </si>
  <si>
    <t xml:space="preserve"> 2075/07/07</t>
  </si>
  <si>
    <t>Siddhartha Bank Ltd.
(10.5% SBL Debenture 2082)</t>
  </si>
  <si>
    <t xml:space="preserve"> 2075/08/06</t>
  </si>
  <si>
    <t>Global IME Bank Ltd. (10%Global IME Bank  Debenture 2080/81</t>
  </si>
  <si>
    <t xml:space="preserve"> 2075/09/30</t>
  </si>
  <si>
    <t>NIC Asia Bank Ltd. (10% NIC ASIA Bank Debenture  2085/86)</t>
  </si>
  <si>
    <t>Nepal SBI Capital Ltd.</t>
  </si>
  <si>
    <t>NMB Bank Ltd. (10% NMB Bank Debenture 2085)</t>
  </si>
  <si>
    <t>Sunrise Bank Ltd.(10% Sunrise Bank Debenture 2080)</t>
  </si>
  <si>
    <t>Parbhu Capital Ltd.</t>
  </si>
  <si>
    <t xml:space="preserve"> 2075/12/01</t>
  </si>
  <si>
    <t>Nepal Bangladesh Bank Ltd.(10.25% NBBL Debenture 2085)</t>
  </si>
  <si>
    <t>Nepal Investment Bank Ltd. (10.5% Nepal Investment Bank Debenture 2082)</t>
  </si>
  <si>
    <t xml:space="preserve"> 2076/02/07</t>
  </si>
  <si>
    <t>Machhapuchchhre Bank Ltd. (10.25% Machhapuchchhre Bank Debenture 2083)</t>
  </si>
  <si>
    <t xml:space="preserve"> 2076/03/04</t>
  </si>
  <si>
    <t>Himalayan Bank Ltd.                 (10% Himalayan Bank Debenture 2083)</t>
  </si>
  <si>
    <t xml:space="preserve"> 2076/03/09</t>
  </si>
  <si>
    <t xml:space="preserve"> 2076/03/26</t>
  </si>
  <si>
    <t>Nic Asia Bank Ltd. (10.25% NIC ASIA Bank Debenture  2083/84)</t>
  </si>
  <si>
    <t>Nabil Balance Fund-2</t>
  </si>
  <si>
    <t>Citizens Mutual Funds-2</t>
  </si>
  <si>
    <t xml:space="preserve"> 2076/01/06</t>
  </si>
  <si>
    <t>NIBL Sahabhagita Fund (Open Ended)</t>
  </si>
  <si>
    <t xml:space="preserve"> 2076/01/09</t>
  </si>
  <si>
    <t>NMB 50</t>
  </si>
  <si>
    <t xml:space="preserve"> 2076/02/29</t>
  </si>
  <si>
    <t>NIC ASIA Balance Fund</t>
  </si>
  <si>
    <t>NIC ASIA Capital Ltd.</t>
  </si>
  <si>
    <t>Siddhartha Investment Growth Scheme 2</t>
  </si>
  <si>
    <t>Fiscal Year 2076/77</t>
  </si>
  <si>
    <t>Shiva Shree Hydropower Ltd. 
(For General Public)
(Including Unsubscribed 11,36,540 Share issued to Local People)</t>
  </si>
  <si>
    <t xml:space="preserve"> 2076/06/01</t>
  </si>
  <si>
    <t>NRN Infrastructure and Development Ltd.
(For General Public)</t>
  </si>
  <si>
    <t>Sanima Capital Limited</t>
  </si>
  <si>
    <t xml:space="preserve"> 2076/11/04</t>
  </si>
  <si>
    <t>Nepal Re-Insurance Co. Ltd.
(For General Public)</t>
  </si>
  <si>
    <t>RBB Merchant Banking Ltd.</t>
  </si>
  <si>
    <t>Liberty Energy Co. Ltd. (Including 10% of issued capital issued to Local People)</t>
  </si>
  <si>
    <t xml:space="preserve"> 2076/11/08</t>
  </si>
  <si>
    <t>United Idi Mardi and RB Hydropower Ltd. (Including 10% of issued capital issued to Local People)</t>
  </si>
  <si>
    <t xml:space="preserve"> 2076/11/11</t>
  </si>
  <si>
    <t>NIC Asia Laghubitta Bittiya Sanstha Ltd. (For General Public)</t>
  </si>
  <si>
    <t xml:space="preserve"> 2076/12/04</t>
  </si>
  <si>
    <t>Ajod Insurance Limited</t>
  </si>
  <si>
    <t xml:space="preserve"> 2077/03/07</t>
  </si>
  <si>
    <t>Sadhana Laghubitta Bittiya Sanstha Ltd.</t>
  </si>
  <si>
    <t>Mountain Energy Nepal Ltd.
(For Local People : 19,68,027 Kitta
For General Public : 19,68,027 Kitta)</t>
  </si>
  <si>
    <t xml:space="preserve"> Hydropower</t>
  </si>
  <si>
    <t xml:space="preserve"> 2077/03/25</t>
  </si>
  <si>
    <t>Surya life Insurance Company ltd.</t>
  </si>
  <si>
    <t xml:space="preserve"> 2076/04/16</t>
  </si>
  <si>
    <t xml:space="preserve"> 2076/04/20</t>
  </si>
  <si>
    <t>Samata Laghubitta Bittya Sanstha Ltd.</t>
  </si>
  <si>
    <t xml:space="preserve"> 2076/04/29</t>
  </si>
  <si>
    <t>Lumbini General Insurance Company Ltd.</t>
  </si>
  <si>
    <t xml:space="preserve"> 2076/06/08</t>
  </si>
  <si>
    <t>NMB Laghubitta Bittiya Sanstha Ltd.</t>
  </si>
  <si>
    <t xml:space="preserve"> 2076/06/16</t>
  </si>
  <si>
    <t>Laxmi Capital Ltd.</t>
  </si>
  <si>
    <t xml:space="preserve"> 2076/09/29</t>
  </si>
  <si>
    <t>1:0.3</t>
  </si>
  <si>
    <t>NIBL Capital Ltd.</t>
  </si>
  <si>
    <t xml:space="preserve"> 2076/10/14</t>
  </si>
  <si>
    <t xml:space="preserve"> 2076/10/21</t>
  </si>
  <si>
    <t>Api Power Company Limited</t>
  </si>
  <si>
    <t>1:0.47619047619</t>
  </si>
  <si>
    <t>Siddhartha Capital Limited</t>
  </si>
  <si>
    <t xml:space="preserve"> 2076/11/12</t>
  </si>
  <si>
    <t>Century Capital Markets Ltd.</t>
  </si>
  <si>
    <t xml:space="preserve"> 2076/11/14</t>
  </si>
  <si>
    <t xml:space="preserve"> 2076/04/07</t>
  </si>
  <si>
    <t xml:space="preserve"> 2076/04/08</t>
  </si>
  <si>
    <t>Surya Life Insurance Company ltd.</t>
  </si>
  <si>
    <t xml:space="preserve"> 2076/04/12</t>
  </si>
  <si>
    <t>Premier Insurance Company (Nepal)  Ltd.</t>
  </si>
  <si>
    <t>Nepal Life Insurance Company Ltd.</t>
  </si>
  <si>
    <t xml:space="preserve"> 2076/04/24</t>
  </si>
  <si>
    <t xml:space="preserve"> 2076/04/28</t>
  </si>
  <si>
    <t>Radhi Bidyut Company Ltd.</t>
  </si>
  <si>
    <t xml:space="preserve"> 2076/05/05</t>
  </si>
  <si>
    <t>Sagarmatha Insurance Company Ltd.</t>
  </si>
  <si>
    <t xml:space="preserve"> 2076/05/25</t>
  </si>
  <si>
    <t xml:space="preserve"> 2076/05/29</t>
  </si>
  <si>
    <t xml:space="preserve"> 2076/06/10</t>
  </si>
  <si>
    <t xml:space="preserve"> 2076/06/14</t>
  </si>
  <si>
    <t xml:space="preserve"> Kalika Laghubitta Bittiya Sanstha Ltd.</t>
  </si>
  <si>
    <t xml:space="preserve"> 2076/06/27</t>
  </si>
  <si>
    <t xml:space="preserve"> 2076/07/20</t>
  </si>
  <si>
    <t xml:space="preserve"> 2076/07/26</t>
  </si>
  <si>
    <t xml:space="preserve"> 2076/08/02</t>
  </si>
  <si>
    <t>Citizens Investment Trust</t>
  </si>
  <si>
    <t xml:space="preserve"> 2076/08/05</t>
  </si>
  <si>
    <t>2075/76</t>
  </si>
  <si>
    <t xml:space="preserve"> 2076/08/09</t>
  </si>
  <si>
    <t xml:space="preserve"> 2076/08/23</t>
  </si>
  <si>
    <t xml:space="preserve"> 2076/09/01</t>
  </si>
  <si>
    <t xml:space="preserve"> 2076/09/03</t>
  </si>
  <si>
    <t>Janautthan samudiayic Laghubitta Bittiya Sanstha Ltd.</t>
  </si>
  <si>
    <t xml:space="preserve">  2076/09/04</t>
  </si>
  <si>
    <t xml:space="preserve"> 2076/09/08</t>
  </si>
  <si>
    <t>Nadep Laghubitta Bittiya Sanstha Ltd.</t>
  </si>
  <si>
    <t xml:space="preserve"> 2076/09/09</t>
  </si>
  <si>
    <t>National Life insurance Company Ltd.</t>
  </si>
  <si>
    <t xml:space="preserve"> 2076/09/10</t>
  </si>
  <si>
    <t xml:space="preserve"> 2076/09/14</t>
  </si>
  <si>
    <t>First Microfinance Laghubitta Bittiya Sanstha Ltd.</t>
  </si>
  <si>
    <t xml:space="preserve"> 2076/10/10</t>
  </si>
  <si>
    <t>Mero Microfinance Laghubitta Bittiya Sanstha Ltd.</t>
  </si>
  <si>
    <t xml:space="preserve"> 2075/76</t>
  </si>
  <si>
    <t xml:space="preserve"> 2076/10/15</t>
  </si>
  <si>
    <t>Manufacturing and processing</t>
  </si>
  <si>
    <t xml:space="preserve"> 2076/10/22</t>
  </si>
  <si>
    <t>Chilime Jalabidyut Company Ltd.</t>
  </si>
  <si>
    <t xml:space="preserve"> 2076/10/24</t>
  </si>
  <si>
    <t>Laxmi  Bank Ltd.</t>
  </si>
  <si>
    <t xml:space="preserve"> 2076/10/29</t>
  </si>
  <si>
    <t>Laxmi laghubitta Bittiya Sanstha Ltd.</t>
  </si>
  <si>
    <t>Gurans Laghubitta Bittiya Sanstha Ltd.</t>
  </si>
  <si>
    <t>Nepal Lube Oil Ltd.</t>
  </si>
  <si>
    <t xml:space="preserve"> 2076/11/13</t>
  </si>
  <si>
    <t>Agricultural Development bank Ltd.</t>
  </si>
  <si>
    <t xml:space="preserve"> 2076/11/19</t>
  </si>
  <si>
    <t>Butwal Power Company Ltd.</t>
  </si>
  <si>
    <t xml:space="preserve"> 2076/11/21</t>
  </si>
  <si>
    <t>Ganapati Microfinance Bitiya Sanstha Ltd.</t>
  </si>
  <si>
    <t xml:space="preserve"> 2076/11/30</t>
  </si>
  <si>
    <t>Janaki Finance Company Ltd.</t>
  </si>
  <si>
    <t xml:space="preserve"> 2076/1130</t>
  </si>
  <si>
    <t>Nepal Agro Laghubitta Bittiya Sanstha Ltd.</t>
  </si>
  <si>
    <t xml:space="preserve"> 2076/12/05</t>
  </si>
  <si>
    <t xml:space="preserve"> 2076/12/10</t>
  </si>
  <si>
    <t>NMB Bank  Ltd.</t>
  </si>
  <si>
    <t>Srijana Finance Company Ltd.</t>
  </si>
  <si>
    <t xml:space="preserve"> 2077/01/28</t>
  </si>
  <si>
    <t xml:space="preserve"> Development Bank</t>
  </si>
  <si>
    <t xml:space="preserve"> 2077/02/22</t>
  </si>
  <si>
    <t xml:space="preserve"> 2077/02/22 </t>
  </si>
  <si>
    <t xml:space="preserve"> 2077/02/27</t>
  </si>
  <si>
    <t>RSDC laghubitta Bittiya Sanstha Ltd.</t>
  </si>
  <si>
    <t xml:space="preserve"> 2077/03/04</t>
  </si>
  <si>
    <t>Manjushree finance Company Ltd.</t>
  </si>
  <si>
    <t xml:space="preserve"> 2077/03/10</t>
  </si>
  <si>
    <t>Sanima Mai hydropower Ltd.</t>
  </si>
  <si>
    <t>Unnati Laghubitta Bittiya Sanstha Ltd.</t>
  </si>
  <si>
    <t xml:space="preserve"> 2077/03/12</t>
  </si>
  <si>
    <t xml:space="preserve"> Insurance</t>
  </si>
  <si>
    <t xml:space="preserve"> 2077/03/17</t>
  </si>
  <si>
    <t xml:space="preserve"> 2077/03/18</t>
  </si>
  <si>
    <t>kishan Microfinance Bittiya Sanstha Ltd.</t>
  </si>
  <si>
    <t xml:space="preserve"> 2077/03/24</t>
  </si>
  <si>
    <t>Arun Valley Hydropower Development Company Ltd.</t>
  </si>
  <si>
    <t xml:space="preserve"> 2077/03/26</t>
  </si>
  <si>
    <t>Chautari Laghubitta Bittiya Sanstha Ltd.</t>
  </si>
  <si>
    <t xml:space="preserve"> 2077/03/28</t>
  </si>
  <si>
    <t>Aarambha Laghubitta Bittiya Sanstha Ltd.</t>
  </si>
  <si>
    <t>Mahuli Laghubitta Bittiya Sanstha Ltd.</t>
  </si>
  <si>
    <t xml:space="preserve"> 2077/03/31</t>
  </si>
  <si>
    <t xml:space="preserve"> 2076/04/14</t>
  </si>
  <si>
    <t>Laxmi Bank Ltd.(10 years,10% Laxmi Bank Debenture 2086)</t>
  </si>
  <si>
    <t xml:space="preserve"> 2076/05/17</t>
  </si>
  <si>
    <t>Prabhu Bank Ltd.( 10 Years, 10.25% Prabhu Bank Debenture 2086)</t>
  </si>
  <si>
    <t xml:space="preserve"> 2076/06/07</t>
  </si>
  <si>
    <t xml:space="preserve"> 2076/06/29</t>
  </si>
  <si>
    <t>kumari Bank Ltd. (10.25%, Kumari Bank Debenture 2086)</t>
  </si>
  <si>
    <t xml:space="preserve"> 2076/08/29</t>
  </si>
  <si>
    <t>Nepal SBI Bank Ltd. (10%, Nepal SBI Bank Debenture 2086)</t>
  </si>
  <si>
    <t>Kumari Capital</t>
  </si>
  <si>
    <t xml:space="preserve"> 2076/09/27</t>
  </si>
  <si>
    <t>Agricultural Development Bank Ltd.(10.35%, ADBL Krisi Bank Rinpatra 2083)</t>
  </si>
  <si>
    <t xml:space="preserve"> 2076/10/06</t>
  </si>
  <si>
    <t>ICFC Finance Ltd. (12%, ICFC Finance Ltd. Debenture 2083)</t>
  </si>
  <si>
    <t>Citizens Bank International Ltd. (10.25%, Citizens Bank Rinpatra 2086)</t>
  </si>
  <si>
    <t>Goodwill Finance Ltd. (12%, 7 years,Goodwill Finance Ltd.Debenture 2083)</t>
  </si>
  <si>
    <t xml:space="preserve"> 2076/11/06</t>
  </si>
  <si>
    <t>Prabhu Bank Ltd. (10%, 8 years, Prabhu Bank Debenture 2084)</t>
  </si>
  <si>
    <t>Siddhartha Bank Ltd. (7 Years,10.25% SBL Debenture 2083)</t>
  </si>
  <si>
    <t>Sunrise Bank Ltd. (10.25% Sunrise Debenture 2083)</t>
  </si>
  <si>
    <t>Nabil Bank Ltd. (10%, Nabil Bank Debenture 2082)</t>
  </si>
  <si>
    <t>Sunrise First Mutual Fund</t>
  </si>
  <si>
    <t xml:space="preserve"> 2076/05/23</t>
  </si>
  <si>
    <t>Laxmi Unnati Kosh</t>
  </si>
  <si>
    <t>Laxmi Mutual Fund</t>
  </si>
  <si>
    <t xml:space="preserve"> 2076/11/20</t>
  </si>
  <si>
    <t>Reliance Life Insurance Co. Ltd. 
(For General Public)</t>
  </si>
  <si>
    <t xml:space="preserve"> 2077/04/16</t>
  </si>
  <si>
    <t>Samaj Laghubitta Bittiya Sanstha Ltd.</t>
  </si>
  <si>
    <t xml:space="preserve"> 2077/04/21</t>
  </si>
  <si>
    <t>General Insurance Company Nepal Ltd. (For General Public)</t>
  </si>
  <si>
    <t xml:space="preserve"> 2077/05/24</t>
  </si>
  <si>
    <t>Sanima General Insurance Ltd.
(For General Public)</t>
  </si>
  <si>
    <t>NIC Asia Capital</t>
  </si>
  <si>
    <t xml:space="preserve"> 2077/06/05</t>
  </si>
  <si>
    <t>Chandragiri Hills Limited
(For Local People &amp; General Public)</t>
  </si>
  <si>
    <t xml:space="preserve"> 2077/07/28</t>
  </si>
  <si>
    <t>Prabhu Life Insurance Limited
(For General Public)</t>
  </si>
  <si>
    <t xml:space="preserve"> 2077/08/11</t>
  </si>
  <si>
    <t>Nepal Infrastructure Bank Limited</t>
  </si>
  <si>
    <t xml:space="preserve"> 2077/09/10</t>
  </si>
  <si>
    <t>Singati Hydro Energy Ltd.
(For Local People &amp; General Public)</t>
  </si>
  <si>
    <t>Mega Capital Markets Ltd.</t>
  </si>
  <si>
    <t xml:space="preserve"> 2077/09/21</t>
  </si>
  <si>
    <t>Greenlife Hydropower Ltd.
(For General Public)
(Including unsubscribed 16,96,400 share issued to local people)</t>
  </si>
  <si>
    <t>BOK Capital Market Ltd.</t>
  </si>
  <si>
    <t xml:space="preserve"> 2077/10/02</t>
  </si>
  <si>
    <t>Mahila Laghubitta Bittiya Sanstha Ltd.</t>
  </si>
  <si>
    <t xml:space="preserve"> 2077/10/08</t>
  </si>
  <si>
    <t xml:space="preserve">Ru Ru Jalabidhyut Pariyoajana Ltd.
(For Local People and General Public)
Local:407705 kitta (10%) @ Rs.100
General Public:407706 kitta (10%) @ Rs.120. </t>
  </si>
  <si>
    <t xml:space="preserve">Hydropower </t>
  </si>
  <si>
    <t xml:space="preserve">NMB Capital Ltd. </t>
  </si>
  <si>
    <t xml:space="preserve"> 2077/10/21</t>
  </si>
  <si>
    <t xml:space="preserve">Jyoti Life Insurance Co. Ltd. </t>
  </si>
  <si>
    <t xml:space="preserve"> 2077/11/07</t>
  </si>
  <si>
    <t>CEDB Hydropower Development Co. Ltd.</t>
  </si>
  <si>
    <t xml:space="preserve">Sunrise Capital Ltd. </t>
  </si>
  <si>
    <t xml:space="preserve"> 2078/01/02</t>
  </si>
  <si>
    <t>Madhya Bhotekoshi Jalvidyut Co. Ltd.
(For Local People &amp; General Public)</t>
  </si>
  <si>
    <t xml:space="preserve"> 2078/01/05</t>
  </si>
  <si>
    <t xml:space="preserve">Jeevan Bikash Laghubitta Bittiya Sanstha Ltd. </t>
  </si>
  <si>
    <t xml:space="preserve"> 2078/02/30</t>
  </si>
  <si>
    <t xml:space="preserve">Manakamana Smart Laghubitta Bittiya Sanstha Ltd. </t>
  </si>
  <si>
    <t xml:space="preserve"> 2078/03/06</t>
  </si>
  <si>
    <t>Tehrathum Power Co. Ltd.
(For Local and General Public)</t>
  </si>
  <si>
    <t xml:space="preserve"> 2078/03/10</t>
  </si>
  <si>
    <t xml:space="preserve">Union Life Insurance Co. Ltd. </t>
  </si>
  <si>
    <t xml:space="preserve"> 2078/03/13</t>
  </si>
  <si>
    <t>Mailung Khola Jal Vidhyut Co. Ltd. (For General Public)</t>
  </si>
  <si>
    <t xml:space="preserve"> 2078/03/23</t>
  </si>
  <si>
    <t>Fiscal Year 2077/78</t>
  </si>
  <si>
    <t>Samriddi Finance Company Ltd.</t>
  </si>
  <si>
    <t>B.O.K Capital Market Ltd.</t>
  </si>
  <si>
    <t xml:space="preserve"> 2077/05/02</t>
  </si>
  <si>
    <t>Nepal Finance Ltd.</t>
  </si>
  <si>
    <t xml:space="preserve"> 2077/06/19</t>
  </si>
  <si>
    <t>1:0.8284</t>
  </si>
  <si>
    <t>RBB Merchant Banking Ltd</t>
  </si>
  <si>
    <t xml:space="preserve"> 2077/09/02</t>
  </si>
  <si>
    <t>Narayani Development Bank Ltd.</t>
  </si>
  <si>
    <t xml:space="preserve"> 2077/09/20</t>
  </si>
  <si>
    <t>Arun Valley Hydropower Development Company Limited</t>
  </si>
  <si>
    <t>Muktinath Capital Limited</t>
  </si>
  <si>
    <t xml:space="preserve"> 2077/11/25</t>
  </si>
  <si>
    <t xml:space="preserve"> 1:0.2938</t>
  </si>
  <si>
    <t>Muktinath Capital Ltd.</t>
  </si>
  <si>
    <t xml:space="preserve"> 2078/01/19</t>
  </si>
  <si>
    <t>Hydroelectricity Investment and Development Co. Ltd.</t>
  </si>
  <si>
    <t xml:space="preserve"> 2078/02/09</t>
  </si>
  <si>
    <t xml:space="preserve">  2077/04/02</t>
  </si>
  <si>
    <t>Sparsa Laghubitta Bittiya Sanstha Ltd.</t>
  </si>
  <si>
    <t xml:space="preserve"> 2077/04/02</t>
  </si>
  <si>
    <t>Summit Laghubitta Bittiya Sanstha Ltd.</t>
  </si>
  <si>
    <t xml:space="preserve"> 2077/04/08</t>
  </si>
  <si>
    <t xml:space="preserve"> 2077/04/11</t>
  </si>
  <si>
    <t>Development  Bank</t>
  </si>
  <si>
    <t>Chhyangdi Hydropower Ltd.</t>
  </si>
  <si>
    <t xml:space="preserve">    27,00,001</t>
  </si>
  <si>
    <t xml:space="preserve"> 2077/04/18</t>
  </si>
  <si>
    <t>Womi Laghubitta Bittiya Sanstha Ltd.</t>
  </si>
  <si>
    <t xml:space="preserve"> 2077/04/19</t>
  </si>
  <si>
    <t xml:space="preserve"> 2077/04/23</t>
  </si>
  <si>
    <t xml:space="preserve"> 2077/04/25</t>
  </si>
  <si>
    <t xml:space="preserve"> 2077/04/32</t>
  </si>
  <si>
    <t>Support Laghubitta Bittiya Sanstha Ltd.</t>
  </si>
  <si>
    <t xml:space="preserve"> 2077/04/30</t>
  </si>
  <si>
    <t>Samudayic Laghubitta Bittiya Sanstha Ltd.</t>
  </si>
  <si>
    <t xml:space="preserve"> 2077/05/03</t>
  </si>
  <si>
    <t xml:space="preserve"> 2077/05/14</t>
  </si>
  <si>
    <t>Tinau Mission Development Bank Ltd.</t>
  </si>
  <si>
    <t>Swabhiman Laghubitta Bittiya Sanstha Ltd.</t>
  </si>
  <si>
    <t xml:space="preserve"> 2077/06/07</t>
  </si>
  <si>
    <t xml:space="preserve"> 2077/06/12</t>
  </si>
  <si>
    <t>Himalayan General Insurance Company Ltd.</t>
  </si>
  <si>
    <t xml:space="preserve"> 2077/06/21</t>
  </si>
  <si>
    <t>Swabalambhan Laghubitta Bittiya Sanstha Ltd.</t>
  </si>
  <si>
    <t xml:space="preserve"> 2077/06/22</t>
  </si>
  <si>
    <t xml:space="preserve"> 2077/07/05</t>
  </si>
  <si>
    <t xml:space="preserve"> 2077/07/17</t>
  </si>
  <si>
    <t xml:space="preserve"> 2077/07/24</t>
  </si>
  <si>
    <t>2066/67</t>
  </si>
  <si>
    <t xml:space="preserve"> 2077/07/27</t>
  </si>
  <si>
    <t xml:space="preserve"> 2077/08/10</t>
  </si>
  <si>
    <t xml:space="preserve"> 2077/08/12</t>
  </si>
  <si>
    <t>Janautthan Samudyaic Laghubitta Bittiya Sanstha Ltd.</t>
  </si>
  <si>
    <t xml:space="preserve"> 2077/08/22</t>
  </si>
  <si>
    <t>2076/77</t>
  </si>
  <si>
    <t xml:space="preserve"> 2077/09/22</t>
  </si>
  <si>
    <t>Bank Of kathmandu Ltd.</t>
  </si>
  <si>
    <t xml:space="preserve"> 2077/09/26</t>
  </si>
  <si>
    <t xml:space="preserve"> 2076/77</t>
  </si>
  <si>
    <t xml:space="preserve"> 2077/10/07</t>
  </si>
  <si>
    <t xml:space="preserve"> 2077/10/11</t>
  </si>
  <si>
    <t>2075/76 &amp; 2076/77</t>
  </si>
  <si>
    <t>5% &amp; 9%</t>
  </si>
  <si>
    <t xml:space="preserve"> 2077/10/13</t>
  </si>
  <si>
    <t xml:space="preserve"> 2077/10/19</t>
  </si>
  <si>
    <t xml:space="preserve"> 2077/10/20</t>
  </si>
  <si>
    <t xml:space="preserve"> Himalayan Distillery Ltd.</t>
  </si>
  <si>
    <t>Manufacturing and Processing</t>
  </si>
  <si>
    <t xml:space="preserve"> 2077/10/23</t>
  </si>
  <si>
    <t xml:space="preserve"> Commercial Bank</t>
  </si>
  <si>
    <t xml:space="preserve"> 2077/10/27</t>
  </si>
  <si>
    <t xml:space="preserve"> Manjushree Finance Ltd.</t>
  </si>
  <si>
    <t xml:space="preserve"> 2077/11/02</t>
  </si>
  <si>
    <t xml:space="preserve"> 2077/11/04</t>
  </si>
  <si>
    <t xml:space="preserve"> 2077/11/06</t>
  </si>
  <si>
    <t xml:space="preserve"> Mega Bank Nepal Ltd.</t>
  </si>
  <si>
    <t xml:space="preserve"> 2077/11/11</t>
  </si>
  <si>
    <t>Machhapuchchhre Bank ltd.</t>
  </si>
  <si>
    <t xml:space="preserve"> 2077/11/14</t>
  </si>
  <si>
    <t>Arun Kabeli Power Ltd.</t>
  </si>
  <si>
    <t xml:space="preserve"> Laxmi Bank Ltd.</t>
  </si>
  <si>
    <t>Nepal Sewa Laghubitta Bittiya Sanstha Ltd.</t>
  </si>
  <si>
    <t xml:space="preserve"> Finance</t>
  </si>
  <si>
    <t xml:space="preserve"> 207711/16</t>
  </si>
  <si>
    <t xml:space="preserve"> 2077/11/18</t>
  </si>
  <si>
    <t xml:space="preserve"> 2077/11/20</t>
  </si>
  <si>
    <t>Mahila Sahayatra Laghubitta Bittiya Sanstha Ltd.</t>
  </si>
  <si>
    <t xml:space="preserve"> 2077/11/21</t>
  </si>
  <si>
    <t xml:space="preserve"> 2075/76 &amp; 2076/77</t>
  </si>
  <si>
    <t>Barun Hydropower Company Ltd.</t>
  </si>
  <si>
    <t xml:space="preserve"> 2077/12/01</t>
  </si>
  <si>
    <t xml:space="preserve"> 2077/12/03</t>
  </si>
  <si>
    <t>Nyagdi Group power Ltd.</t>
  </si>
  <si>
    <t xml:space="preserve"> 2077/12/10</t>
  </si>
  <si>
    <t xml:space="preserve"> 207712/10</t>
  </si>
  <si>
    <t xml:space="preserve"> 2077/12/11</t>
  </si>
  <si>
    <t xml:space="preserve"> 2077/12/17</t>
  </si>
  <si>
    <t>Guheshwori Merchant Banking and Finance Ltd.</t>
  </si>
  <si>
    <t xml:space="preserve">  2077/12/18</t>
  </si>
  <si>
    <t xml:space="preserve"> 2077/12/24</t>
  </si>
  <si>
    <t>Sadhana Laghubitta Bittiya Sanstha Ltd</t>
  </si>
  <si>
    <t xml:space="preserve"> 2077/12/26</t>
  </si>
  <si>
    <t>Goodwill Finanace Ltd.</t>
  </si>
  <si>
    <t xml:space="preserve"> 2077/12/30</t>
  </si>
  <si>
    <t>NRN Infrastructure and Development Ltd</t>
  </si>
  <si>
    <t>Chyangdi Hydropower Ltd</t>
  </si>
  <si>
    <t xml:space="preserve"> 2078/12/30</t>
  </si>
  <si>
    <t xml:space="preserve"> 2078/01/10</t>
  </si>
  <si>
    <t>Surya Life Insurance Co.Ltd.</t>
  </si>
  <si>
    <t xml:space="preserve"> 2077/01/10</t>
  </si>
  <si>
    <t xml:space="preserve"> 2078/01/13</t>
  </si>
  <si>
    <t>Ganapati Laghubitta Bittiya Sanstha Ltd.</t>
  </si>
  <si>
    <t>Infinity Laghubitta Bittiya Sanstha Ltd</t>
  </si>
  <si>
    <t xml:space="preserve"> 2078/01/21</t>
  </si>
  <si>
    <t>Life Insurance Corporation ( Nepal)</t>
  </si>
  <si>
    <t xml:space="preserve"> 2078/02/02</t>
  </si>
  <si>
    <t>Shikahar Insurance Company Ltd</t>
  </si>
  <si>
    <t xml:space="preserve"> 2078/02/23</t>
  </si>
  <si>
    <t xml:space="preserve"> 2078/03/03</t>
  </si>
  <si>
    <t xml:space="preserve"> 2078/03/09</t>
  </si>
  <si>
    <t>Swarojgar Laghubitta Bittiya Sanstha</t>
  </si>
  <si>
    <t xml:space="preserve"> 2078/03/14</t>
  </si>
  <si>
    <t xml:space="preserve"> 2078/03/15</t>
  </si>
  <si>
    <t>Nepal Life Insurnace Ltd</t>
  </si>
  <si>
    <t>Everest Insurance Company Ltd</t>
  </si>
  <si>
    <t xml:space="preserve"> 2078/03/16</t>
  </si>
  <si>
    <t>Mahalaxmi Bikas Bank Ltd</t>
  </si>
  <si>
    <t>National Microfinance Laghubitta Bittiya Sanstha Ltd.</t>
  </si>
  <si>
    <t xml:space="preserve"> 2078/03/17</t>
  </si>
  <si>
    <t xml:space="preserve"> 2078/03/18</t>
  </si>
  <si>
    <t>Nepal Hydro Developer Ltd.</t>
  </si>
  <si>
    <t xml:space="preserve"> 2078/03/21</t>
  </si>
  <si>
    <t>Prabhu Insurance Company Ltd.</t>
  </si>
  <si>
    <t>Meromicrofinance Laghubitta Bittiya Sanstha</t>
  </si>
  <si>
    <t xml:space="preserve"> 2078/03/29</t>
  </si>
  <si>
    <t>Nadep Laghubitta Bittiya Sanstha</t>
  </si>
  <si>
    <t xml:space="preserve"> 2078/03/31</t>
  </si>
  <si>
    <t>Siddhartha Bank Ltd. (8.5%, 7 years, SBL Debenture 2084)</t>
  </si>
  <si>
    <t xml:space="preserve"> 2077/06/01</t>
  </si>
  <si>
    <t>Bank Of Kathmandu Ltd.(8.5%,10 years,BOK Debenture 2086)</t>
  </si>
  <si>
    <t>Sanima Bank Ltd.(8.5%,10 years, Sanima Debenture 2086)</t>
  </si>
  <si>
    <t>Nepal Investment Bank Ltd.(8.5%, 7 years,Nepal Investment Bank Bond 2084)</t>
  </si>
  <si>
    <t xml:space="preserve"> 2077/08/18</t>
  </si>
  <si>
    <t>Manjushree Finance Ltd.(9.5%,8 years, Manjushree Finance Ltd. Debenture 2085)</t>
  </si>
  <si>
    <t>Prime Commercial Bank Ltd.(8 years, 8.75% Prime Debenture 2085)</t>
  </si>
  <si>
    <t>Kamana Sewa Bikas Bank Ltd.(10 years, 9% kamana Sewa Bikas Bank Ltd Debenture,2087)</t>
  </si>
  <si>
    <t>Agricultural Development Bank Ltd.(4%,7 years, Krisi Rinpatra )</t>
  </si>
  <si>
    <t xml:space="preserve"> 2077/10/04</t>
  </si>
  <si>
    <t>NCC Bank Ltd. (9.5%,10 years, NCC Rinpatra 2086)</t>
  </si>
  <si>
    <t xml:space="preserve"> 2077/10/05</t>
  </si>
  <si>
    <t>Global IME Bank Ltd.(8.5%,10 years, Global IME Bank Ltd. Debenture 2086/87)</t>
  </si>
  <si>
    <t xml:space="preserve">Century Capital Market Ltd. </t>
  </si>
  <si>
    <t xml:space="preserve"> 2077/11/16</t>
  </si>
  <si>
    <t>Nepal Bank Ltd.(10 Years,8.5% Nepal Bank Rinpatra 2087)</t>
  </si>
  <si>
    <t xml:space="preserve"> 2077/12/13</t>
  </si>
  <si>
    <t>NMB Bank Ltd.(8.5%, 10 years, NMB Rinpatra 8.5%-2087/88)</t>
  </si>
  <si>
    <t xml:space="preserve">NMB Bank Ltd. (4%,15 years, NMB Urja Rinpatra (Energy Bond) - 2092/93) </t>
  </si>
  <si>
    <t>Himalayan Capital Ltd.</t>
  </si>
  <si>
    <t>Shangrila Development Bank Ltd. ( 10 years,9%, Shangrila Development Bank Debenture 2087)</t>
  </si>
  <si>
    <t xml:space="preserve"> 2078/01/06</t>
  </si>
  <si>
    <t>Prabhu Bank Ltd. (10 years,8.5%, Prabhu Bank Debenture 2087)</t>
  </si>
  <si>
    <t xml:space="preserve"> 2078/01/16</t>
  </si>
  <si>
    <t>Rastriya Banijya Bank Ltd.(6Years, 8.5% RBBL Debenture,2083)</t>
  </si>
  <si>
    <t xml:space="preserve"> 2078/01/22</t>
  </si>
  <si>
    <t>Nabil Bank Ltd. (7 years, 8% Nabil Debenture 2085)</t>
  </si>
  <si>
    <t xml:space="preserve"> 2078/02/11</t>
  </si>
  <si>
    <t>NIC Asia Bank Ltd. (8.5% NIC Asia_ Debenture 2087)</t>
  </si>
  <si>
    <t xml:space="preserve"> 2078/02/20</t>
  </si>
  <si>
    <t>Jyoti Bikas Bank Ltd. (9%,10 years,Jyoti Bikas Bank Bond 2087)</t>
  </si>
  <si>
    <t xml:space="preserve"> 2078/02/27</t>
  </si>
  <si>
    <t>Muktinath Development Bank Ltd. (7 years, 8.75%, Muktinath Bikas Bank Debenture)</t>
  </si>
  <si>
    <t xml:space="preserve"> 2078/03/08</t>
  </si>
  <si>
    <t>4% Agricultural Bond_8 &amp; 9 years</t>
  </si>
  <si>
    <t>Laxmi Bank Ltd. (10 years, 8.5% Laxmi Bank Debenture)</t>
  </si>
  <si>
    <t>Civil Capital Market Ltd</t>
  </si>
  <si>
    <t>Machhapuchhre Bank Ltd.( 10 years, 8.5% Machhapuchchhre Debenture 2087)</t>
  </si>
  <si>
    <t>NIC Asia Dynamic Debt Mutual Fund (Open End)</t>
  </si>
  <si>
    <t>NIC Asia Capital Limited</t>
  </si>
  <si>
    <t xml:space="preserve"> 2077/07/21</t>
  </si>
  <si>
    <t>Sanima Large Cap Fund (Close End Scheme)</t>
  </si>
  <si>
    <t xml:space="preserve"> 2077/09/14</t>
  </si>
  <si>
    <t>With additional 20000000 units registered on 2077/10/21.</t>
  </si>
  <si>
    <t>Kumari Equity Fund  (Close End Scheme)</t>
  </si>
  <si>
    <t>Kumari Capital Limited</t>
  </si>
  <si>
    <t xml:space="preserve"> 2077/11/03</t>
  </si>
  <si>
    <t>With additional 20000000 units registered on 2077/12/18.</t>
  </si>
  <si>
    <t>Sunrise Bluechip Fund (Close End)</t>
  </si>
  <si>
    <t>With additional 25000000 units registered on 2078/01/19.</t>
  </si>
  <si>
    <t>NIBL Samriddhi Fund - II (Close End)</t>
  </si>
  <si>
    <t xml:space="preserve"> 2078/01/03</t>
  </si>
  <si>
    <t>With additional 30000000 units registered on 2078/02/30.</t>
  </si>
  <si>
    <t>Prabhu Select Fund (Close End)</t>
  </si>
  <si>
    <t xml:space="preserve">Prabhu Capital Ltd. </t>
  </si>
  <si>
    <t>With additional 25000000 units registered on 2078/02/30.</t>
  </si>
  <si>
    <t>NIC Asia Select-30 (Close End)</t>
  </si>
  <si>
    <t xml:space="preserve"> 2078/01/31</t>
  </si>
  <si>
    <t>Siddhartha Systematic Investment Scheme (Open End)</t>
  </si>
  <si>
    <t xml:space="preserve">Siddhartha Capital Ltd. </t>
  </si>
  <si>
    <t>RBB Merchant Bank Ltd.</t>
  </si>
  <si>
    <t xml:space="preserve">Sanima Life Insurance Ltd. </t>
  </si>
  <si>
    <t xml:space="preserve">Manushi Laghubittta Bittiya Sanstha Ltd. </t>
  </si>
  <si>
    <t>Samling Power company Ltd
(For Local and Public)</t>
  </si>
  <si>
    <t>With additional 25000000 units registered.</t>
  </si>
  <si>
    <t>RBB Mutual Fund 1
(Close End)</t>
  </si>
  <si>
    <t xml:space="preserve">Rastriya Banijya Bank Ltd. </t>
  </si>
  <si>
    <t>Hotels and Tourism</t>
  </si>
  <si>
    <t>Investment</t>
  </si>
  <si>
    <t xml:space="preserve">With additional 50,000,000 units registered on 2077/12/19. </t>
  </si>
  <si>
    <t>2074/74, 2075/76 &amp; 2076/77</t>
  </si>
  <si>
    <t>Fiscal Year 2078/79</t>
  </si>
  <si>
    <t>Nyadi Hydropower Limited
(For Local and Public)</t>
  </si>
  <si>
    <t xml:space="preserve"> 2078/04/11</t>
  </si>
  <si>
    <t>Sahas Urja Limited 
(For Local and Public)</t>
  </si>
  <si>
    <t xml:space="preserve"> 2078/04/14</t>
  </si>
  <si>
    <t>Buddha Bhumi Nepal Hydro Power Co. Ltd.
(For Local and Public)</t>
  </si>
  <si>
    <t xml:space="preserve">Civil Capital Market Ltd. </t>
  </si>
  <si>
    <t>Balephi Hydropower Ltd. (For Local &amp; Public)</t>
  </si>
  <si>
    <t xml:space="preserve"> 2078/10/09</t>
  </si>
  <si>
    <t>Green Ventures Ltd. (For Local &amp; Public)</t>
  </si>
  <si>
    <t>NESDO Sambridha Laghubitta Bittiya Sanstha Limited</t>
  </si>
  <si>
    <t>Jalpa Samudayik Laghubitta Bittiya Sanstha Ltd.</t>
  </si>
  <si>
    <t>Rastra Utthan Laghubitta Bittiya Sanstha Ltd.</t>
  </si>
  <si>
    <t>Emerging Nepal Limited</t>
  </si>
  <si>
    <t xml:space="preserve">Investment </t>
  </si>
  <si>
    <t xml:space="preserve">Upakar Laghubitta Bittiya Sanstha Ltd. </t>
  </si>
  <si>
    <t xml:space="preserve">Nepal SBI Merchant Banking Ltd. </t>
  </si>
  <si>
    <t xml:space="preserve"> 2078/12/07</t>
  </si>
  <si>
    <t>CYC Nepal Laghubitta Bittiya Sanstha Ltd.</t>
  </si>
  <si>
    <t xml:space="preserve"> 2078/12/09</t>
  </si>
  <si>
    <t>River Falls Power Ltd.
(For Local and General Public)</t>
  </si>
  <si>
    <t xml:space="preserve"> 2078/12/10</t>
  </si>
  <si>
    <t>Bindhyabasini Hydropower Development Co. Ltd.
(For Local People &amp; General Public)</t>
  </si>
  <si>
    <t xml:space="preserve"> 2078/12/25</t>
  </si>
  <si>
    <t>Dordi Khola Jalbidhyut Company Ltd.             (For Local and General Public)</t>
  </si>
  <si>
    <t xml:space="preserve"> 2078/12/28</t>
  </si>
  <si>
    <t>Himalayan Hydropower Limited
(For Local People &amp; General Public)</t>
  </si>
  <si>
    <t xml:space="preserve"> 2079/01/04</t>
  </si>
  <si>
    <t>Upper Solu Hydro Electric Company (For Local &amp; Public)</t>
  </si>
  <si>
    <t xml:space="preserve"> 2079/01/07</t>
  </si>
  <si>
    <t>Upper Hewakhola Hydropower Co. Ltd. 
 (For Local &amp; Public)</t>
  </si>
  <si>
    <t xml:space="preserve"> 2079/01/22</t>
  </si>
  <si>
    <t>Adarsha Laghubitta Bittiya Sanstha Ltd</t>
  </si>
  <si>
    <t xml:space="preserve"> 2079/02/10</t>
  </si>
  <si>
    <t>Rapti Hydro and General Construction Limited
(For Local and General Public)</t>
  </si>
  <si>
    <t>Swetganga Hydropower and Construction  Ltd. (For Local and General Public)</t>
  </si>
  <si>
    <t xml:space="preserve"> 2079/02/11</t>
  </si>
  <si>
    <t>Sayapatri Hydropower Ltd. (For Local &amp; Public)</t>
  </si>
  <si>
    <t xml:space="preserve">  2079/02/18</t>
  </si>
  <si>
    <t>Mandakini Hydropower Ltd.
 (For Local and General Public)</t>
  </si>
  <si>
    <t xml:space="preserve"> 2079/02/18</t>
  </si>
  <si>
    <t>People's Power Ltd.
(For Local and General Public)</t>
  </si>
  <si>
    <t xml:space="preserve"> 2079/02/27</t>
  </si>
  <si>
    <t>Rasuwagadhi Hydropower Company Ltd.
(For Local)</t>
  </si>
  <si>
    <t xml:space="preserve"> 2079/02/31</t>
  </si>
  <si>
    <t>Sanjen Jalavidhyut Co. Ltd.
(For Local)</t>
  </si>
  <si>
    <t xml:space="preserve"> 2079/03/09</t>
  </si>
  <si>
    <t>Sikles Hydropower Limited
(For Local and General Public)</t>
  </si>
  <si>
    <t xml:space="preserve">BOK Capital Market Ltd. </t>
  </si>
  <si>
    <t xml:space="preserve"> 2079/03/23</t>
  </si>
  <si>
    <t>Dhaulagiri Laghubitta Bittiya Sansta Ltd.
(For General Public)</t>
  </si>
  <si>
    <t xml:space="preserve"> 2079/03/24</t>
  </si>
  <si>
    <t>Aviyan Laghubitta Bittiya Sanstha
(For General Public)</t>
  </si>
  <si>
    <t>NIBL Ace Capital</t>
  </si>
  <si>
    <t xml:space="preserve"> 2078/04/31</t>
  </si>
  <si>
    <t xml:space="preserve"> 2078/08/03</t>
  </si>
  <si>
    <t>Samriddhi Finance Ltd.</t>
  </si>
  <si>
    <t xml:space="preserve">BOK Capital Market </t>
  </si>
  <si>
    <t xml:space="preserve"> 2078/08/29</t>
  </si>
  <si>
    <t>Chhayngdi Hydropower Ltd.</t>
  </si>
  <si>
    <t xml:space="preserve"> 2078/09/01</t>
  </si>
  <si>
    <t>Corporate Development Bank Ltd.</t>
  </si>
  <si>
    <t>1:1.50</t>
  </si>
  <si>
    <t xml:space="preserve"> 2078/10/06</t>
  </si>
  <si>
    <t>10:3.9362926</t>
  </si>
  <si>
    <t>Muktinath Capital Ltd</t>
  </si>
  <si>
    <t xml:space="preserve"> 2078/11/26</t>
  </si>
  <si>
    <t xml:space="preserve"> 2078/12/08</t>
  </si>
  <si>
    <t xml:space="preserve"> 2079/03/15</t>
  </si>
  <si>
    <t>Forward Microfinance Ltd.</t>
  </si>
  <si>
    <t>Micro finance</t>
  </si>
  <si>
    <t xml:space="preserve"> 2078/04/03</t>
  </si>
  <si>
    <t>Prudential Insurance Company Ltd.</t>
  </si>
  <si>
    <t>Nepal Agro Laghubitta Bittiya Sanstha Ltd</t>
  </si>
  <si>
    <t xml:space="preserve"> 2078/04/05</t>
  </si>
  <si>
    <t xml:space="preserve"> 2078/04/07</t>
  </si>
  <si>
    <t>Naya Sarathi Laghubitta Bittiya Sanstha Ltd.</t>
  </si>
  <si>
    <t xml:space="preserve"> 2078/04/22</t>
  </si>
  <si>
    <t xml:space="preserve"> 2078/04/26</t>
  </si>
  <si>
    <t xml:space="preserve"> 2078/04/27</t>
  </si>
  <si>
    <t>Nerude Laghubuitta Bittiya Sanstha Ltd</t>
  </si>
  <si>
    <t xml:space="preserve"> 2078/04/28</t>
  </si>
  <si>
    <t xml:space="preserve"> 2078/07/07</t>
  </si>
  <si>
    <t>2077/78</t>
  </si>
  <si>
    <t xml:space="preserve"> 2078/07/09</t>
  </si>
  <si>
    <t>Unnati Sahakarya Laghubitta Bittiya Sanstha</t>
  </si>
  <si>
    <t>Janautthan Samudayic Laghubitta Bittiya Sanstha Ltd</t>
  </si>
  <si>
    <t xml:space="preserve"> 2078/07/14</t>
  </si>
  <si>
    <t>Ngyadi Group Power Ltd.</t>
  </si>
  <si>
    <t xml:space="preserve"> 2077/78</t>
  </si>
  <si>
    <t xml:space="preserve"> 2078/07/25</t>
  </si>
  <si>
    <t xml:space="preserve"> 2078/08/07</t>
  </si>
  <si>
    <t>Citizens Bank International Ltd</t>
  </si>
  <si>
    <t xml:space="preserve"> 2078/08/23</t>
  </si>
  <si>
    <t xml:space="preserve"> 2078/08/27</t>
  </si>
  <si>
    <t xml:space="preserve"> 2078/09/02</t>
  </si>
  <si>
    <t>Kalika Laghubitta Bittiya Sanstha Ltd</t>
  </si>
  <si>
    <t xml:space="preserve"> 2075/76 and 2076/77 </t>
  </si>
  <si>
    <t xml:space="preserve"> 2078/ 09/07</t>
  </si>
  <si>
    <t>Sanima Mai Hydropower Ltd</t>
  </si>
  <si>
    <t xml:space="preserve"> 2078/09/07</t>
  </si>
  <si>
    <t>Arun Valley Hydropower Development Company Ltd</t>
  </si>
  <si>
    <t xml:space="preserve"> 2078/09/13</t>
  </si>
  <si>
    <t>Kamana Sewa Bikas Bank Ltd</t>
  </si>
  <si>
    <t xml:space="preserve">  2078/09/13</t>
  </si>
  <si>
    <t>Nepal Lube Oil Ltd</t>
  </si>
  <si>
    <t>kumari Bank Ltd</t>
  </si>
  <si>
    <t xml:space="preserve"> 2078/09/18</t>
  </si>
  <si>
    <t>Laxmi Laghubitta Bittiya Sanstha Ltd</t>
  </si>
  <si>
    <t xml:space="preserve"> Gurans Laghubitta Bittiya Sanstha Ltd</t>
  </si>
  <si>
    <t xml:space="preserve"> 2078/09/26</t>
  </si>
  <si>
    <t xml:space="preserve"> Mega Bank Ltd</t>
  </si>
  <si>
    <t>Sworojgar Laghubitta Bittiya Sanstha Ltd</t>
  </si>
  <si>
    <t xml:space="preserve"> Aasha Laghubitta Bittiya Sanstha Ltd</t>
  </si>
  <si>
    <t xml:space="preserve"> 2078/09/30</t>
  </si>
  <si>
    <t xml:space="preserve"> Ru Ru Jalabidyut Pariyojana Ltd.</t>
  </si>
  <si>
    <t>Ncc Bank ltd</t>
  </si>
  <si>
    <t xml:space="preserve"> 2078/10/25</t>
  </si>
  <si>
    <t xml:space="preserve"> Muktinath Bikas Bank Ltd.</t>
  </si>
  <si>
    <t xml:space="preserve"> Gurans Life Insurance Company Ltd.</t>
  </si>
  <si>
    <t xml:space="preserve"> Lumbini Bikas Bank Ltd.</t>
  </si>
  <si>
    <t xml:space="preserve"> Bank Of Kathmandu Ltd.</t>
  </si>
  <si>
    <t xml:space="preserve"> Machhapuchchhre Bank Ltd.</t>
  </si>
  <si>
    <t xml:space="preserve"> Civil Laghubitta Bittiya Sanstha Ltd.</t>
  </si>
  <si>
    <t xml:space="preserve"> Shine Resunga Development Bank Ltd.</t>
  </si>
  <si>
    <t xml:space="preserve"> Laxmi Bank Ltd</t>
  </si>
  <si>
    <t xml:space="preserve"> Nepal Investment Bank Ltd.</t>
  </si>
  <si>
    <t xml:space="preserve"> Jyoti Bikas Bank Ltd.</t>
  </si>
  <si>
    <t xml:space="preserve"> 2078/10/26</t>
  </si>
  <si>
    <t xml:space="preserve"> 2078/10/27</t>
  </si>
  <si>
    <t xml:space="preserve"> Nepal Bangladesh Bank Ltd.</t>
  </si>
  <si>
    <t xml:space="preserve"> Civil Bank Ltd</t>
  </si>
  <si>
    <t xml:space="preserve"> Nepal Bank Ltd.</t>
  </si>
  <si>
    <t xml:space="preserve"> 2078/10/28</t>
  </si>
  <si>
    <t xml:space="preserve"> First Microfinance Laghubitta Bittiya Sanstha Ltd.</t>
  </si>
  <si>
    <t xml:space="preserve"> 2078/11/01</t>
  </si>
  <si>
    <t xml:space="preserve"> Nepal Infrastructure Bank Ltd.</t>
  </si>
  <si>
    <t xml:space="preserve"> Global Ime Bank Ltd.</t>
  </si>
  <si>
    <t xml:space="preserve"> Guheshwori Merchant Banking and Finance Ltd.</t>
  </si>
  <si>
    <t xml:space="preserve"> 2078/11/02</t>
  </si>
  <si>
    <t xml:space="preserve"> Agricultural Development Bank Ltd.</t>
  </si>
  <si>
    <t xml:space="preserve"> Chilime Jalabidyut Company Ltd.</t>
  </si>
  <si>
    <t xml:space="preserve"> 2078/11/03</t>
  </si>
  <si>
    <t xml:space="preserve"> Goodwill Finance Ltd.</t>
  </si>
  <si>
    <t xml:space="preserve"> Miteri Development Bank Ltd.</t>
  </si>
  <si>
    <t xml:space="preserve"> 2078/11/05</t>
  </si>
  <si>
    <t xml:space="preserve"> Siddhartha Bank Ltd.</t>
  </si>
  <si>
    <t xml:space="preserve"> Surya Life insurance Company Ltd.</t>
  </si>
  <si>
    <t xml:space="preserve"> 2078/11/08</t>
  </si>
  <si>
    <t>Premier  Insurance Company ( Nepal) Ltd.</t>
  </si>
  <si>
    <t>NRN Infrastructure and Development Ltd.</t>
  </si>
  <si>
    <t xml:space="preserve"> 2078/12/06</t>
  </si>
  <si>
    <t>Global Ime Laghubitta Bittiya Sanstha Ltd.</t>
  </si>
  <si>
    <t>RMDC Laghubitta Bittiya Sanstha Ltd</t>
  </si>
  <si>
    <t>Excel Development Bank ltd.</t>
  </si>
  <si>
    <t>Manakamana Smart Laghubitta Bittiya Sanstha Ltd.</t>
  </si>
  <si>
    <t xml:space="preserve"> 2078/12/16</t>
  </si>
  <si>
    <t xml:space="preserve"> Vijaya Laghubitta Bittiya Sanstha Ltd.</t>
  </si>
  <si>
    <t xml:space="preserve"> 2078/12/20</t>
  </si>
  <si>
    <t xml:space="preserve"> 2078/12/21</t>
  </si>
  <si>
    <t xml:space="preserve"> 2078/12/22</t>
  </si>
  <si>
    <t>Multipurpose Finance Ltd.</t>
  </si>
  <si>
    <t xml:space="preserve">  2078/12/23</t>
  </si>
  <si>
    <t xml:space="preserve"> 2078/12/29</t>
  </si>
  <si>
    <t>Samata Gharelu Laghubitta Bittiya Sanstha Ltd.</t>
  </si>
  <si>
    <t xml:space="preserve"> 2079/01/09</t>
  </si>
  <si>
    <t>Mahuli Laghubitta Bittiya Sanatha Ltd</t>
  </si>
  <si>
    <t>Jyoti Life Insurance Company Ltd.</t>
  </si>
  <si>
    <t xml:space="preserve"> 2079/01/19</t>
  </si>
  <si>
    <t xml:space="preserve"> 2079/01/29</t>
  </si>
  <si>
    <t xml:space="preserve"> 2079/02/05</t>
  </si>
  <si>
    <t>National Hydropower Company Ltd.</t>
  </si>
  <si>
    <t xml:space="preserve"> 2079/02/24</t>
  </si>
  <si>
    <t>Janaki Finance Company Ltd</t>
  </si>
  <si>
    <t>Finace</t>
  </si>
  <si>
    <t>Nepal Life insurance Company Ltd.</t>
  </si>
  <si>
    <t xml:space="preserve"> 2079/02/13</t>
  </si>
  <si>
    <t xml:space="preserve"> 2079/02/30</t>
  </si>
  <si>
    <t>Nepal Reinsurance Company Ltd.</t>
  </si>
  <si>
    <t>2079/02/31</t>
  </si>
  <si>
    <t>Jeevan Bikas Laghubitta Bittiya Sanstha Ltd.</t>
  </si>
  <si>
    <t xml:space="preserve"> 2079/03/05</t>
  </si>
  <si>
    <t>IME General Insurance Ltd</t>
  </si>
  <si>
    <t>Forward Microfinance Laghubitta Bittiya Sanstha Ltd.</t>
  </si>
  <si>
    <t xml:space="preserve"> 2079/03/07</t>
  </si>
  <si>
    <t>Aarambha Chautari Laghubitta Bittiya Sanstha Ltd.</t>
  </si>
  <si>
    <t xml:space="preserve"> 2079/03/14</t>
  </si>
  <si>
    <t xml:space="preserve"> 2079/03/20</t>
  </si>
  <si>
    <t xml:space="preserve"> 2079/03/22</t>
  </si>
  <si>
    <t>Kalika Power Company Ltd</t>
  </si>
  <si>
    <t xml:space="preserve"> 2079/03/31</t>
  </si>
  <si>
    <t>*Civil Bank Ltd.(9%, 10 years, Civil Bank Debenture 2088)</t>
  </si>
  <si>
    <t>Laxmi Capital Markets Ltd.</t>
  </si>
  <si>
    <t xml:space="preserve"> 2078/06/24</t>
  </si>
  <si>
    <t>Garima Bikas Bank Ltd.(8.75%, 7 years, Garima Debenture 2085)</t>
  </si>
  <si>
    <t>NIBL Ace Capital Ltd</t>
  </si>
  <si>
    <t xml:space="preserve"> 2078/07/17</t>
  </si>
  <si>
    <t>NMB Bank Ltd. (15 yrs, 4%, NMB Energy Bond)</t>
  </si>
  <si>
    <t>Everest Bank Ltd. (8 yrs,8.5%, Everest Bank Debenture)</t>
  </si>
  <si>
    <t xml:space="preserve"> 2078/08/20</t>
  </si>
  <si>
    <t>Prime Commercial Bank Ltd. (10 yrs, 10% Prime Debenture 2088)</t>
  </si>
  <si>
    <t xml:space="preserve"> 2078/11/23</t>
  </si>
  <si>
    <t xml:space="preserve">* *Century Bank Ltd. (9%,10 years,Century Debenture 2088) </t>
  </si>
  <si>
    <t>Prime Commercial Bank Ltd. (5 yrs, 10.15% Prime Debenture 2084)</t>
  </si>
  <si>
    <t>Siddhartha Bank Ltd.(10 yrs,10.75 % SBL Debenture 2089)</t>
  </si>
  <si>
    <t>Kumari Capital Ltd.</t>
  </si>
  <si>
    <t>Sanima Bank Ltd.(10 yrs, 10.25% Sanima Debenture 2089)</t>
  </si>
  <si>
    <t>Nepal SBI Bank Ltd.(5  yrs, 10.25% Nepal SBI Bank Debenture 2083)</t>
  </si>
  <si>
    <t>* The coupon rate has been revised form 9% to 10.25%</t>
  </si>
  <si>
    <t>** The coupon rate has been revised from 9% to 10.50%</t>
  </si>
  <si>
    <t>NMB Saral Bachat Fund - E
(Open End)</t>
  </si>
  <si>
    <t>Nabil Balance Fund III (Close End)</t>
  </si>
  <si>
    <t xml:space="preserve"> 2078/04/29</t>
  </si>
  <si>
    <t>Mega Mutual Fund - 1 (Close End)</t>
  </si>
  <si>
    <t xml:space="preserve">Mega Capital Markets Ltd. </t>
  </si>
  <si>
    <t>Kumari Dhanabriddhi Yojana (Close End)</t>
  </si>
  <si>
    <t>Kumari Capital  Ltd.</t>
  </si>
  <si>
    <t>NIC Asia Flexi Cap Fund (Close End)</t>
  </si>
  <si>
    <t xml:space="preserve">NIC Asia Capital Ltd. </t>
  </si>
  <si>
    <t>Global IME Balance Fund-I</t>
  </si>
  <si>
    <t>Global IME Mutual Fund</t>
  </si>
  <si>
    <t xml:space="preserve">  2079/02/04</t>
  </si>
  <si>
    <t>Shuva Laxmi Kosh (Open End)</t>
  </si>
  <si>
    <t xml:space="preserve"> With additional 2,50,00,000 registered on 2078/07/07 </t>
  </si>
  <si>
    <t xml:space="preserve">With additional 2,50,00,000 registered on 2078/07/09  </t>
  </si>
  <si>
    <t xml:space="preserve">With additional 25,07,259 units registered on 2079/03/16 </t>
  </si>
  <si>
    <t>With additional 20,00,000 units registered on 2079/03/16</t>
  </si>
  <si>
    <t>Fiscal Year 2079/80</t>
  </si>
  <si>
    <t>Eastern Hydropower Ltd.
(For Local and General Public)</t>
  </si>
  <si>
    <t xml:space="preserve"> 2079/04/09</t>
  </si>
  <si>
    <t>Khaptad Laghubitta Bittiya Sanstha Ltd.</t>
  </si>
  <si>
    <t xml:space="preserve"> 2079/04/10</t>
  </si>
  <si>
    <t>Srijanshil Laghubitta Bittiya Sanstha Ltd.</t>
  </si>
  <si>
    <t xml:space="preserve"> 2079/04/18</t>
  </si>
  <si>
    <t>Peoples Hydropower Company Ltd.
(For Local and General Public)</t>
  </si>
  <si>
    <t xml:space="preserve"> 2079/05/21</t>
  </si>
  <si>
    <t>Barahi Hydropower Public Ltd.
(For Local and General Public)</t>
  </si>
  <si>
    <t xml:space="preserve"> 2079/06/23</t>
  </si>
  <si>
    <t>Kalinchowk Darsan Limited 
( For Local and General Public)</t>
  </si>
  <si>
    <t>Nabil Investment Banking limited</t>
  </si>
  <si>
    <t xml:space="preserve"> 2079/07/23</t>
  </si>
  <si>
    <t>Asian Hydropower Ltd.
(For Local and General Public)</t>
  </si>
  <si>
    <t xml:space="preserve"> 2079/07/29</t>
  </si>
  <si>
    <t>Supermai Hydropower Ltd.
(For Local and General Public)</t>
  </si>
  <si>
    <t xml:space="preserve"> 2079/08/01</t>
  </si>
  <si>
    <t>Super Madi Hydropower Ltd. (For Local and General Public)</t>
  </si>
  <si>
    <t>Maya Khola Hydropower Co. Ltd.
(For Local and General Public)</t>
  </si>
  <si>
    <t>Shuvam Power Ltd.
(For General Public)(16,00,000 units of shares already registered on 2074.12.28)</t>
  </si>
  <si>
    <t>Molung Hydropower Company Ltd.(For Local and Public)</t>
  </si>
  <si>
    <t xml:space="preserve"> 2079/08/15</t>
  </si>
  <si>
    <t>Makar Jitumaya Suri Hydropower Ltd.
(For Local and General Public)</t>
  </si>
  <si>
    <t xml:space="preserve"> 2079/09/07</t>
  </si>
  <si>
    <t>Sanima Middle Tamor Hydropower Ltd.
(For Local and General Public)</t>
  </si>
  <si>
    <t>BPW Laghubitta Bittiya Sanstha Ltd.</t>
  </si>
  <si>
    <t xml:space="preserve"> 2079/09/04</t>
  </si>
  <si>
    <t>Sagarmatha Jalbidhyut Company Ltd.
(For Local and General Public)</t>
  </si>
  <si>
    <t xml:space="preserve"> 2079/09/17</t>
  </si>
  <si>
    <t>Aatmanirbhar Laghubitta Bittiya Sanstha
(For General Public)</t>
  </si>
  <si>
    <t>Dolti Power Company Ltd.( For Local and General Public)</t>
  </si>
  <si>
    <t>NIC Asia Capital Ltd</t>
  </si>
  <si>
    <t xml:space="preserve"> 2079/10/16</t>
  </si>
  <si>
    <t>Bhugol Energy Development Co. Ltd.
(For Local and General Public)</t>
  </si>
  <si>
    <t>Menchhiyam Hydro Power Ltd.
(For Local and General Public)</t>
  </si>
  <si>
    <t xml:space="preserve"> 2079/10/19</t>
  </si>
  <si>
    <t>Ingwa Hydropower Ltd. ( For Local and General Public)</t>
  </si>
  <si>
    <t>Nepal SBI Merchant Banking Ltd</t>
  </si>
  <si>
    <t xml:space="preserve"> 2079/11/02</t>
  </si>
  <si>
    <t>Mai khola Hydropower Ltd.
(For Local and General Public)</t>
  </si>
  <si>
    <t xml:space="preserve"> 2079/11/03</t>
  </si>
  <si>
    <t>Modi Energy Limited
(For Local and General Public)</t>
  </si>
  <si>
    <t>Rawa Energy Development Limited
(For Local and General Public)</t>
  </si>
  <si>
    <t xml:space="preserve"> 2079/11/25</t>
  </si>
  <si>
    <t>City Hotel Ltd.
(For General Public)</t>
  </si>
  <si>
    <t>Global IME Capital Limited</t>
  </si>
  <si>
    <t xml:space="preserve"> 2079/12/05</t>
  </si>
  <si>
    <t>Three Star Hydropower Ltd. 
(For Local and General Public)</t>
  </si>
  <si>
    <t>Himalayan Capital Limited</t>
  </si>
  <si>
    <t xml:space="preserve"> 2079/12/17</t>
  </si>
  <si>
    <t>Ghorahi Cement Industry Ltd. 
(For Local 3,97,190 kitta at Rs. 400/- and for general public 75,46,611 kitta at Rs. 435/- including premium)</t>
  </si>
  <si>
    <t>Himalayan Capital Limited
and
Nabil Investment Banking Ltd</t>
  </si>
  <si>
    <t xml:space="preserve"> 2080/01/06</t>
  </si>
  <si>
    <t>Nepal Republic Media Limited
(For General Public)</t>
  </si>
  <si>
    <t xml:space="preserve"> 2080/01/11</t>
  </si>
  <si>
    <t>Upper Syange Hydropower Ltd.
(For Local and General Public)</t>
  </si>
  <si>
    <t xml:space="preserve"> 2080/01/13</t>
  </si>
  <si>
    <t>Kutheli Bukhari Small Hydropower Ltd. (For Local and General Public)</t>
  </si>
  <si>
    <t xml:space="preserve"> 2080/02/02</t>
  </si>
  <si>
    <t>Upper Lohore Khola Hydropower Company Ltd.
( For Local and General Public)</t>
  </si>
  <si>
    <t xml:space="preserve"> 2080/02/23</t>
  </si>
  <si>
    <t>IME Life Insurance Company Ltd.
(For General public at  Rs.236.91 including premium along with employee 6,00,000 kitta at par)</t>
  </si>
  <si>
    <t>Manakamana Engineering Hydropower Limited
(For Local and General Public)</t>
  </si>
  <si>
    <t>B.O.K. Capital Market Ltd.</t>
  </si>
  <si>
    <t xml:space="preserve"> 2080/03/05</t>
  </si>
  <si>
    <t>Bhagwati Hydropower Development Co.Ltd (For local and general public @ Rs.116 (along with premium Rs. 16)</t>
  </si>
  <si>
    <t xml:space="preserve"> 2080/03/06</t>
  </si>
  <si>
    <t>Reliable Nepal Life Insurance Ltd. 
For general public @ Rs.257 (along with premium Rs. 157)</t>
  </si>
  <si>
    <t xml:space="preserve"> 2080/03/15</t>
  </si>
  <si>
    <t xml:space="preserve"> 2080/03/17</t>
  </si>
  <si>
    <t>Mid- Solu Hydropower Ltd
(For Local and General Public)</t>
  </si>
  <si>
    <t xml:space="preserve"> 2080/03/18</t>
  </si>
  <si>
    <t>Mandu Hydropower Ltd (For local and general public @ Rs.206 (along with premium Rs. 106)</t>
  </si>
  <si>
    <t>Sun Nepal  Life Insurance Company Ltd.
(For General public at  Rs.239 including premium along with employee 4,80,000 kitta at par)</t>
  </si>
  <si>
    <t xml:space="preserve"> 2080/03/19</t>
  </si>
  <si>
    <t>Citizen  Life Insurance Company Ltd.
(For General public at  Rs.244 including premium along with employee 5,62,500 kitta at par)</t>
  </si>
  <si>
    <t>Chirkhwa Hydro Power Ltd 
(For Local and General Public)</t>
  </si>
  <si>
    <t xml:space="preserve"> 2080/03/20</t>
  </si>
  <si>
    <t>Mathillo Mailun Khola Jalvidhyut Limited
(For Local and General Public)</t>
  </si>
  <si>
    <t>Hathway Investment Nepal Ltd.   (For General Public)</t>
  </si>
  <si>
    <t>1:1.4752</t>
  </si>
  <si>
    <t>Himal Dolakha Hydropower Company Ltd.</t>
  </si>
  <si>
    <t xml:space="preserve"> 1:0.75</t>
  </si>
  <si>
    <t>Laxmi Capital Markets Ltd</t>
  </si>
  <si>
    <t xml:space="preserve"> 2080/01/12</t>
  </si>
  <si>
    <t xml:space="preserve"> 2080/02/22</t>
  </si>
  <si>
    <t>Arun Kabeli Power Limited</t>
  </si>
  <si>
    <t xml:space="preserve"> 2080/03/13</t>
  </si>
  <si>
    <t>Synergy Power Development Company Ltd.</t>
  </si>
  <si>
    <t>Upper Tamakoshi Hydropower Ltd.</t>
  </si>
  <si>
    <t>Citizen Investment Trust and Sunrise Capital Ltd.</t>
  </si>
  <si>
    <t xml:space="preserve"> 2080/03/22</t>
  </si>
  <si>
    <t xml:space="preserve"> 1:0.35</t>
  </si>
  <si>
    <t xml:space="preserve"> 2080/03/26</t>
  </si>
  <si>
    <t xml:space="preserve"> 2079/04/06</t>
  </si>
  <si>
    <t>Nepal Doorsanchar Company Ltd.</t>
  </si>
  <si>
    <t xml:space="preserve"> 2079/05/05</t>
  </si>
  <si>
    <t xml:space="preserve"> 2079/07/15</t>
  </si>
  <si>
    <t>Sanima Life Insurance Ltd.</t>
  </si>
  <si>
    <t xml:space="preserve"> 2079/07/24</t>
  </si>
  <si>
    <t>NCC Bank Ltd.</t>
  </si>
  <si>
    <t>2078/79</t>
  </si>
  <si>
    <t xml:space="preserve"> 2079/08/14</t>
  </si>
  <si>
    <t xml:space="preserve"> 2079/05/23</t>
  </si>
  <si>
    <t xml:space="preserve">Citizens Investment Trust </t>
  </si>
  <si>
    <t xml:space="preserve"> 2079/06/06</t>
  </si>
  <si>
    <t xml:space="preserve"> 2079/09/11</t>
  </si>
  <si>
    <t xml:space="preserve"> 2079/09/21</t>
  </si>
  <si>
    <t>Adhikhola Laghubitta Bittiya Sanstha Ltd.</t>
  </si>
  <si>
    <t xml:space="preserve"> 2079/09/22</t>
  </si>
  <si>
    <t>Ru Ru Jalabidyut Pariyojana Ltd.</t>
  </si>
  <si>
    <t xml:space="preserve"> 2079/09/24</t>
  </si>
  <si>
    <t xml:space="preserve"> 2079/09/25</t>
  </si>
  <si>
    <t xml:space="preserve"> 2079/10/17</t>
  </si>
  <si>
    <t>Premier Insurance Company ( Nepal) Ltd.</t>
  </si>
  <si>
    <t>Cyc Nepal Laghubitta Bittiya Sanstha Ltd.</t>
  </si>
  <si>
    <t xml:space="preserve"> 2079/11/05</t>
  </si>
  <si>
    <t xml:space="preserve"> 2079/11/15</t>
  </si>
  <si>
    <t>Bindhyabasini Hydropower Development Company Ltd.</t>
  </si>
  <si>
    <t xml:space="preserve"> 2079/11/16</t>
  </si>
  <si>
    <t xml:space="preserve"> 2079/11/19</t>
  </si>
  <si>
    <t>Radhi Bidyut Company</t>
  </si>
  <si>
    <t xml:space="preserve"> 2079/10/26</t>
  </si>
  <si>
    <t>Kishan Laghubitta Bittiya Sanstha Ltd.</t>
  </si>
  <si>
    <t xml:space="preserve"> 2079/10/06</t>
  </si>
  <si>
    <t xml:space="preserve"> Adhikhola Laghubitta Bittiya Sanstha Ltd.</t>
  </si>
  <si>
    <t xml:space="preserve"> 2079/11/11</t>
  </si>
  <si>
    <t>Nepal Investment Bank Limited</t>
  </si>
  <si>
    <t xml:space="preserve"> 2079/10/11</t>
  </si>
  <si>
    <t xml:space="preserve"> 2079/11/12</t>
  </si>
  <si>
    <t xml:space="preserve"> 2079/11/28</t>
  </si>
  <si>
    <t>Wean Nepal Laghubitta Bittiya Sanstha Ltd.</t>
  </si>
  <si>
    <t xml:space="preserve"> 2079/12/02</t>
  </si>
  <si>
    <t>Ridi Power Company Ltd.</t>
  </si>
  <si>
    <t xml:space="preserve"> 2079/12/06</t>
  </si>
  <si>
    <t>2077/78 &amp; 2078/79</t>
  </si>
  <si>
    <t>Neco Insurance  Ltd.</t>
  </si>
  <si>
    <t xml:space="preserve"> 2079/12/09</t>
  </si>
  <si>
    <t xml:space="preserve"> 2079/12/14</t>
  </si>
  <si>
    <t xml:space="preserve"> Lumbini General Insurance Company Ltd.</t>
  </si>
  <si>
    <t>Forward Microfinance Laghubitta Bittiya Sanstha Ltd</t>
  </si>
  <si>
    <t>Union Life Insurance Company Ltd.</t>
  </si>
  <si>
    <t xml:space="preserve"> 2080/01/07</t>
  </si>
  <si>
    <t xml:space="preserve"> 2080/01/08</t>
  </si>
  <si>
    <t xml:space="preserve"> Prudential Insurance Company Ltd.</t>
  </si>
  <si>
    <t>Non-Life Insurance</t>
  </si>
  <si>
    <t>Guheyshwori Merchant and Finance Ltd</t>
  </si>
  <si>
    <t xml:space="preserve"> 2080/01/10</t>
  </si>
  <si>
    <t xml:space="preserve"> 2080/01/14</t>
  </si>
  <si>
    <t>2079/79</t>
  </si>
  <si>
    <t>Adarsha Laghubitta Bittiya Sanstha Ltd.</t>
  </si>
  <si>
    <t>Trading</t>
  </si>
  <si>
    <t xml:space="preserve"> 2080/01/17</t>
  </si>
  <si>
    <t>Life Insurance</t>
  </si>
  <si>
    <t xml:space="preserve"> 2080/01/19</t>
  </si>
  <si>
    <t xml:space="preserve"> 2080/01/25</t>
  </si>
  <si>
    <t xml:space="preserve"> 2080/01/26</t>
  </si>
  <si>
    <t xml:space="preserve"> 2080/01/29</t>
  </si>
  <si>
    <t xml:space="preserve"> 2080/01/31</t>
  </si>
  <si>
    <t>United Modi Hydropower Ltd.</t>
  </si>
  <si>
    <t xml:space="preserve"> 2080/02/03</t>
  </si>
  <si>
    <t xml:space="preserve"> 2080/02/05</t>
  </si>
  <si>
    <t xml:space="preserve"> 2080/02/08</t>
  </si>
  <si>
    <t>Kalika Power Company Ltd.</t>
  </si>
  <si>
    <t>Himalayan Everest Insurance Ltd.</t>
  </si>
  <si>
    <t xml:space="preserve"> 2080/02/18</t>
  </si>
  <si>
    <t xml:space="preserve"> 2080/02/29</t>
  </si>
  <si>
    <t xml:space="preserve"> 2080/02/30</t>
  </si>
  <si>
    <t>Upakar Laghubitta Bittiya Sanstha Ltd.</t>
  </si>
  <si>
    <t xml:space="preserve"> 2080/02/32</t>
  </si>
  <si>
    <t xml:space="preserve"> 2080/03/04</t>
  </si>
  <si>
    <t xml:space="preserve"> 2080/03/07</t>
  </si>
  <si>
    <t>Jeevan Bikash Laghubitta Bittiya Sanstha Ltd.</t>
  </si>
  <si>
    <t>Janauthhan Samudayik Laghubitta Bittiya Sanstha Ltd.</t>
  </si>
  <si>
    <t xml:space="preserve"> 2080/03/10</t>
  </si>
  <si>
    <t>Prabhu Life Insurance Ltd.</t>
  </si>
  <si>
    <t xml:space="preserve"> 2080/03/24</t>
  </si>
  <si>
    <t>Himalayan Laghubitta Bittiya Sanstha Ltd.</t>
  </si>
  <si>
    <t xml:space="preserve"> 2080/03/31</t>
  </si>
  <si>
    <t>Everest Bank Ltd.(6yrs,10.5%, Everest Bank Ltd Rinpatra 2085)</t>
  </si>
  <si>
    <t xml:space="preserve"> Laxmi Capital Market Ltd</t>
  </si>
  <si>
    <t xml:space="preserve"> 2079/04/02</t>
  </si>
  <si>
    <t>Everest Bank Ltd.(10yrs,5.5%, Everest Bank Ltd Urja Rinpatra 2089)</t>
  </si>
  <si>
    <t>Bank of Kathmandu Ltd.(7 yrs,10.5% BOK Debenture 2086)</t>
  </si>
  <si>
    <t xml:space="preserve"> 2079/04/13</t>
  </si>
  <si>
    <t>Himalayan Bank Ltd.(7 yrs,10.5%,Himalayan Bank Ltd Bond 2086)</t>
  </si>
  <si>
    <t>Kumari Bank Ltd.(10Yrs,11% KBL Debenture 2089)</t>
  </si>
  <si>
    <t xml:space="preserve"> 2079/05/01</t>
  </si>
  <si>
    <t>Nepal Infrastructure Bank Ltd. (7Yrs,7%, NIFRA Urja Rinpatra 2085/86)</t>
  </si>
  <si>
    <t>Infrastructure Bank</t>
  </si>
  <si>
    <t xml:space="preserve">Standard Chartered Bank Nepal Ltd. (5 yrs, 10.30%% Standard Chartered Bank Nepal Ltd Rinpatra) </t>
  </si>
  <si>
    <t xml:space="preserve"> 2079/08/29</t>
  </si>
  <si>
    <t>Global Ime Bank ( 5 years, 11.25%,"Global IME Bank Debenture 2084/85"</t>
  </si>
  <si>
    <t>Sunrise Capital Ltd</t>
  </si>
  <si>
    <t xml:space="preserve"> 2079/09/28</t>
  </si>
  <si>
    <t>NMB  Bank Ltd ( 10 Years, 10.75%,' NMB Debenture 10.75%- 2089/2090")</t>
  </si>
  <si>
    <t xml:space="preserve"> 2079/11/18</t>
  </si>
  <si>
    <t>Mahalaxmi Bikas Bank Ltd ( 10 Years, 11%, Mahalaxmi Debenture 2089)</t>
  </si>
  <si>
    <t>NIC ASIA Capital Ltd</t>
  </si>
  <si>
    <t>Lumbini Bikas Bank Ltd. (10yrs,11% LBBL Debenture 2089)</t>
  </si>
  <si>
    <t xml:space="preserve">Nepal SBI Bank Limited (10 years, "9%, Nepal SBI Bank Debenture 2089) </t>
  </si>
  <si>
    <t xml:space="preserve"> 2080/03/27</t>
  </si>
  <si>
    <t>NMB Sulav Investment Fund - II (Close End)</t>
  </si>
  <si>
    <t xml:space="preserve"> 2079/04/05</t>
  </si>
  <si>
    <t>Nabil Flexi Cap Fund (Open End)</t>
  </si>
  <si>
    <t xml:space="preserve"> 2079/05/27</t>
  </si>
  <si>
    <t>Sanima Growth Fund(Close End)</t>
  </si>
  <si>
    <t>Sanima Capital Ltd</t>
  </si>
  <si>
    <t xml:space="preserve"> 2079/05/28</t>
  </si>
  <si>
    <t>NIBL Growth Fund ( Close End)</t>
  </si>
  <si>
    <t xml:space="preserve"> 2079/08/18</t>
  </si>
  <si>
    <t>Sunrise  Focused Equity Fund ( Close End)</t>
  </si>
  <si>
    <t xml:space="preserve"> 2079/08/19</t>
  </si>
  <si>
    <t>Prabhu Smart Fund ( Close End)</t>
  </si>
  <si>
    <t>Prabhu Capital Limited</t>
  </si>
  <si>
    <t xml:space="preserve"> 2079/09/19</t>
  </si>
  <si>
    <t>NIBL Sahabhagita Fund ( Open End)</t>
  </si>
  <si>
    <t>Siddhartha Investment Growth Scheme 3 (Close End)</t>
  </si>
  <si>
    <t>Siddhatha Capital Ltd.</t>
  </si>
  <si>
    <t>Kumari Sunaulo Lagani Yojana (Open End)</t>
  </si>
  <si>
    <t>Citizens Super 30 Mutual Fund (Close End)</t>
  </si>
  <si>
    <t>RBB Mutual Fund 2 (Close End)</t>
  </si>
  <si>
    <t xml:space="preserve"> 2080/01/15</t>
  </si>
  <si>
    <t>NMB Saral Bachat Fund-E (Open Fund)</t>
  </si>
  <si>
    <t>Laxmi Value Fund-II ( Close Fund )</t>
  </si>
  <si>
    <t>Himalayan 80-20 ( Close End)</t>
  </si>
  <si>
    <t>NIBL Stable Fund ( Close End)</t>
  </si>
  <si>
    <t>Additional New Units Approved</t>
  </si>
  <si>
    <t xml:space="preserve">Further Public Offering (FPO) Approved </t>
  </si>
  <si>
    <t>Unique Nepal Laghubitta Bittiya Sanstha</t>
  </si>
  <si>
    <t>Micro Finance</t>
  </si>
  <si>
    <t xml:space="preserve"> 2080/01/21</t>
  </si>
  <si>
    <t>Specialized Investment Fund Approved</t>
  </si>
  <si>
    <t>Name of Fund</t>
  </si>
  <si>
    <t>Avsar Equity Diversified Fund</t>
  </si>
  <si>
    <t>Avsar Equity Limited</t>
  </si>
  <si>
    <t xml:space="preserve"> 2079/09/29</t>
  </si>
  <si>
    <t>Alpha Plus Vision Fund</t>
  </si>
  <si>
    <t>Alpha Plus Venture Limited</t>
  </si>
  <si>
    <t xml:space="preserve"> 2080/02/16</t>
  </si>
  <si>
    <t>Prabhu Dyanamic Private Equity Fund-1</t>
  </si>
  <si>
    <t>Nepal Opportunity Fund-1</t>
  </si>
  <si>
    <t>Adhyanta Fund Management Limited</t>
  </si>
  <si>
    <t>Fiscal Year 2080/81</t>
  </si>
  <si>
    <t>Sonapur Minerals and Oil Ltd.
(Local and employees @ Rs. 225 (along with Premium  @ Rs.125) and General public @ Rs. 237.58 (along with Premium @ Rs. 137.58 )</t>
  </si>
  <si>
    <t xml:space="preserve"> 2080/04/17</t>
  </si>
  <si>
    <t>Vision Lumbini Urja Company Ltd.</t>
  </si>
  <si>
    <t xml:space="preserve"> 2080/05/05</t>
  </si>
  <si>
    <t>Muktinath Krishi Company Ltd.
(General Public)</t>
  </si>
  <si>
    <t>NIMB Ace Capital Ltd.</t>
  </si>
  <si>
    <t xml:space="preserve"> 2080/06/10</t>
  </si>
  <si>
    <t>Nepal Warehousing Company Ltd</t>
  </si>
  <si>
    <t>Himalayan Capital Ltd</t>
  </si>
  <si>
    <t>Sarbottam Cement Ltd.
(For Qualified Insitutional Investors, 40%)
The price range is from Rs. 401.00 to Rs.601.50</t>
  </si>
  <si>
    <t xml:space="preserve"> 2080/07/01</t>
  </si>
  <si>
    <t>Himalayan Re-insurance Limited
( For General Public along with Premium  @ Rs.206)</t>
  </si>
  <si>
    <t>NMB Capital Limited</t>
  </si>
  <si>
    <t>Sarbottam Cement Ltd.
(For General Public, 60% @ Rs.360.90)</t>
  </si>
  <si>
    <t xml:space="preserve"> 2080/09/03</t>
  </si>
  <si>
    <t>Reliance Spinning Mills Ltd.
(For Qualified Insitutional Investors, 40%)
The price range is from Rs. 608.00 to Rs. 912.00</t>
  </si>
  <si>
    <t xml:space="preserve"> 2080/09/19</t>
  </si>
  <si>
    <t>Reliance Spinning Mills Ltd.
(For General Public, 60%@ Rs.820.80)</t>
  </si>
  <si>
    <t xml:space="preserve"> 2081/03/12</t>
  </si>
  <si>
    <t xml:space="preserve"> 2080/06/04</t>
  </si>
  <si>
    <t xml:space="preserve"> 2080/06/26</t>
  </si>
  <si>
    <t>Suryodaya Womi Laghubitta Bittiya Sanstha Limited</t>
  </si>
  <si>
    <t xml:space="preserve"> 2081/03/23</t>
  </si>
  <si>
    <t>Ghalemdi Hydro Ltd.</t>
  </si>
  <si>
    <t xml:space="preserve"> 2080/06/18</t>
  </si>
  <si>
    <t xml:space="preserve"> 2080/04/15</t>
  </si>
  <si>
    <t>Jalpa Samudayik Laghubitta Bittiya Sanstha Limited</t>
  </si>
  <si>
    <t xml:space="preserve"> 2080/04/23</t>
  </si>
  <si>
    <t>Samudayik Laghubitta Bittiya Sanstha Limited</t>
  </si>
  <si>
    <t xml:space="preserve"> 2080/04/29</t>
  </si>
  <si>
    <t>Nepal Reinsurance Company Limited</t>
  </si>
  <si>
    <t xml:space="preserve"> 2080/05/26</t>
  </si>
  <si>
    <t>Reliance Finance Limited</t>
  </si>
  <si>
    <t>NADEP Laghubitta Bittiya Sanstha Limited</t>
  </si>
  <si>
    <t xml:space="preserve"> 2080/07/24</t>
  </si>
  <si>
    <t>Machhapuchhre Bank Limited</t>
  </si>
  <si>
    <t>2079/80</t>
  </si>
  <si>
    <t>Everest Bank Limited</t>
  </si>
  <si>
    <t>NIC Asia Bank Limited</t>
  </si>
  <si>
    <t xml:space="preserve"> 2080/09/16</t>
  </si>
  <si>
    <t>Sanima Bank Limited</t>
  </si>
  <si>
    <t xml:space="preserve"> 2080/09/18</t>
  </si>
  <si>
    <t>Himalayan Distillery Limited</t>
  </si>
  <si>
    <t xml:space="preserve"> 2080/10/19</t>
  </si>
  <si>
    <t>Swabalamban Laghubitta Bittiya Sanstha Limited</t>
  </si>
  <si>
    <t>Chilime Hydropower Company Limited</t>
  </si>
  <si>
    <t xml:space="preserve"> 2080/10/21</t>
  </si>
  <si>
    <t>Shangrila Development Bank Limited</t>
  </si>
  <si>
    <t>Soaltee Hotel Limited</t>
  </si>
  <si>
    <t>Hotel and Tourism</t>
  </si>
  <si>
    <t xml:space="preserve"> 2080/10/23</t>
  </si>
  <si>
    <t>Sanima Mai Hydropower Limited</t>
  </si>
  <si>
    <t>Garima Bikas Bank Limited</t>
  </si>
  <si>
    <t>Miteri Development Bank Limited</t>
  </si>
  <si>
    <t xml:space="preserve"> 2080/11/03</t>
  </si>
  <si>
    <t>Radhi Bidyut Company Limited</t>
  </si>
  <si>
    <t xml:space="preserve"> 2080/11/04</t>
  </si>
  <si>
    <t>Shine Reshunga Development Bank Limited</t>
  </si>
  <si>
    <t>Hathway Investment Nepal Limited</t>
  </si>
  <si>
    <t>Universal Power Company Limited</t>
  </si>
  <si>
    <t xml:space="preserve"> 2080/11/09</t>
  </si>
  <si>
    <t>Shivam Cements Limited</t>
  </si>
  <si>
    <t>Nepal Insurance Company Limited</t>
  </si>
  <si>
    <t>Jeevan Bikas Laghubitta Bittiya Sanstha Limited</t>
  </si>
  <si>
    <t xml:space="preserve"> 2080/11/13</t>
  </si>
  <si>
    <t>Citizen Life Insurance Company Limited</t>
  </si>
  <si>
    <t xml:space="preserve">Life Insurance </t>
  </si>
  <si>
    <t>First Microfinance Laghubitta Bittiya Sanstha Limited</t>
  </si>
  <si>
    <t>Chhimek Laghubitta Bittiya Sanstha Limited</t>
  </si>
  <si>
    <t xml:space="preserve"> 2080/11/14</t>
  </si>
  <si>
    <t>RSDC Laghubitta Bittiya Sanstha Limited</t>
  </si>
  <si>
    <t xml:space="preserve"> 2080/11/20</t>
  </si>
  <si>
    <t>Muktinath Bikas Bank Limited</t>
  </si>
  <si>
    <t>Lumbini Bikas Bank Limited</t>
  </si>
  <si>
    <t xml:space="preserve"> 2080/11/21</t>
  </si>
  <si>
    <t>United Ajod Insurance Limited</t>
  </si>
  <si>
    <t>Himalayan Everest Insurance Limited</t>
  </si>
  <si>
    <t xml:space="preserve"> 2080/11/22</t>
  </si>
  <si>
    <t>Taragaon Regency Hotels Limited</t>
  </si>
  <si>
    <t>Ghorahi Cement Industry Limited</t>
  </si>
  <si>
    <t xml:space="preserve"> 2080/12/05</t>
  </si>
  <si>
    <t>Sana Kishan Bikas Laghubitta Bittiya Sanstha Limited</t>
  </si>
  <si>
    <t xml:space="preserve"> 2080/12/12</t>
  </si>
  <si>
    <t>Reliable Nepal Life Insurance Limited</t>
  </si>
  <si>
    <t>Laxmi Sunrise Bank Limited</t>
  </si>
  <si>
    <t>Mandakini Hydropower Limited</t>
  </si>
  <si>
    <t xml:space="preserve"> 2080/12/13</t>
  </si>
  <si>
    <t>Global IME Bank Limited</t>
  </si>
  <si>
    <t xml:space="preserve"> 2080/12/20</t>
  </si>
  <si>
    <t>Asian Life Insurance Company Limited</t>
  </si>
  <si>
    <t xml:space="preserve"> 2081/01/02</t>
  </si>
  <si>
    <t>Swarojgar Laghubitta Bittiya Sanstha Limited</t>
  </si>
  <si>
    <t xml:space="preserve"> 2081/01/18</t>
  </si>
  <si>
    <t>Himalayan Reinsurance Limited</t>
  </si>
  <si>
    <t>Kalika Power Company Limited</t>
  </si>
  <si>
    <t xml:space="preserve"> 2081/01/30</t>
  </si>
  <si>
    <t>Samata Gharelu Laghubitta Bittiya Sanstha Limited</t>
  </si>
  <si>
    <t>United Idi-Mardi and R.B. Hydropower Limited</t>
  </si>
  <si>
    <t>NLG Insurance Company Limited</t>
  </si>
  <si>
    <t xml:space="preserve"> 2081/02/03</t>
  </si>
  <si>
    <t>Nepal Hydro Developer Limited</t>
  </si>
  <si>
    <t>Salt Trading Corporation Limited</t>
  </si>
  <si>
    <t xml:space="preserve"> 2081/02/08</t>
  </si>
  <si>
    <t>Deprosc Laghubitta Bittiya Sanstha Limited</t>
  </si>
  <si>
    <t>Mountain Energy Nepal Limited</t>
  </si>
  <si>
    <t>National Laghubitta Bittiya Sanstha Limited</t>
  </si>
  <si>
    <t>Aatmanirbhar Laghubitta Bittiya Sanstha Limited</t>
  </si>
  <si>
    <t xml:space="preserve"> 2081/02/27</t>
  </si>
  <si>
    <t>Support Laghubitta Bittiya Sanstha Limited</t>
  </si>
  <si>
    <t xml:space="preserve"> 2081/03/09</t>
  </si>
  <si>
    <t>SuryaJyoti Life Insurance Company Limited</t>
  </si>
  <si>
    <t>Public Issue Amount</t>
  </si>
  <si>
    <t>Private Placement Amount</t>
  </si>
  <si>
    <t>Citizens Bank International Limited (10Yrs, 10% Citizens Bank Bond 2080)</t>
  </si>
  <si>
    <t>Himalayan Capital Limited.</t>
  </si>
  <si>
    <t xml:space="preserve"> 2080/05/29</t>
  </si>
  <si>
    <t>Kumari Bank Limited (10Yrs, 10% KBLM Debenture 2090)</t>
  </si>
  <si>
    <t xml:space="preserve"> 2080/06/08</t>
  </si>
  <si>
    <t>Nabil Bank Limited (7Yrs, 9% Nabil Debenture 2087)</t>
  </si>
  <si>
    <t xml:space="preserve"> 2080/08/10</t>
  </si>
  <si>
    <t>Nepal Investment Mega Bank Limited (10 Yrs, 10%,  NIMB Debenture 2090)</t>
  </si>
  <si>
    <t xml:space="preserve"> 2080/09/02</t>
  </si>
  <si>
    <t>NIMB Ace Capital Limited</t>
  </si>
  <si>
    <t xml:space="preserve"> 2080/05/22</t>
  </si>
  <si>
    <t>Siddhartha Systematic Investment Scheme</t>
  </si>
  <si>
    <t>NIC Asia Growth Fund - 2</t>
  </si>
  <si>
    <t>Nic Asia Capital Ltd.</t>
  </si>
  <si>
    <t xml:space="preserve"> 2080/06/12</t>
  </si>
  <si>
    <t>Kumari Sabal Yojana ( Close End)</t>
  </si>
  <si>
    <t>Kumari Capital Ltd</t>
  </si>
  <si>
    <t xml:space="preserve"> 2080/09/01</t>
  </si>
  <si>
    <t xml:space="preserve"> 2081/02/04</t>
  </si>
  <si>
    <t>NMB Saral Bachat Fund - E ( Open End)</t>
  </si>
  <si>
    <t xml:space="preserve"> 2081/02/24</t>
  </si>
  <si>
    <t>Laxmi Sustainable Energy Fund</t>
  </si>
  <si>
    <t>Laxmi Capital Market Limited</t>
  </si>
  <si>
    <t xml:space="preserve"> 2080/05/08</t>
  </si>
  <si>
    <t>NIBL Equity Partners</t>
  </si>
  <si>
    <t xml:space="preserve"> 2080/05/11</t>
  </si>
  <si>
    <t>Reliable Private Equity Fund</t>
  </si>
  <si>
    <t>Reliable Venture Capital Ltd.</t>
  </si>
  <si>
    <t>National Equity Fund-1</t>
  </si>
  <si>
    <t>National Fund Management Ltd.</t>
  </si>
  <si>
    <t>Singati Hydro Energy Limited</t>
  </si>
  <si>
    <t>2080/09/11</t>
  </si>
  <si>
    <t>Narayani Development Bank Limited</t>
  </si>
  <si>
    <t>2080/09/19</t>
  </si>
  <si>
    <t>Ridi Power Company Limited</t>
  </si>
  <si>
    <t>Himalaya Urja Bikas Company Limited</t>
  </si>
  <si>
    <t>Nabil Investment Banking Limited</t>
  </si>
  <si>
    <t>2081/03/07</t>
  </si>
  <si>
    <t>Akhukhola Jalbidhyut Company Limited</t>
  </si>
  <si>
    <t>2081/03/19</t>
  </si>
  <si>
    <t>Guardian Micro Life Insurance Limited</t>
  </si>
  <si>
    <t>Micro Insurance</t>
  </si>
  <si>
    <t xml:space="preserve"> 2081/08/07</t>
  </si>
  <si>
    <t>Nepal Micro Insurance Company Limited
(For General Public)</t>
  </si>
  <si>
    <t>2081/09/25</t>
  </si>
  <si>
    <t>Crest Micro Life Insurance Limited
(For General Public)</t>
  </si>
  <si>
    <t xml:space="preserve"> 2081/10/03</t>
  </si>
  <si>
    <t>Om Megashree Pharmaceuticals Limited (For General Public)</t>
  </si>
  <si>
    <t xml:space="preserve">Pure Energy Ltd.
(For local and General Public)
</t>
  </si>
  <si>
    <t xml:space="preserve">Others </t>
  </si>
  <si>
    <t>2081/11/02</t>
  </si>
  <si>
    <t>Sanvi Energy Limited
(For Local and General Public)</t>
  </si>
  <si>
    <t>Nepal SBI Merchant Banking Limited</t>
  </si>
  <si>
    <t>2081/12/11</t>
  </si>
  <si>
    <t>Trade Tower Ltd.
(For General Public)</t>
  </si>
  <si>
    <t>Laxmi Sunrise Capital Limited</t>
  </si>
  <si>
    <t>2081/12/25</t>
  </si>
  <si>
    <t>Bikash Hydropower Company Ltd.
(For Local and General Public)</t>
  </si>
  <si>
    <t>2082/01/16</t>
  </si>
  <si>
    <t>Him Star Urja Company Ltd. 
(For Local and General Public)</t>
  </si>
  <si>
    <t>2082/02/09</t>
  </si>
  <si>
    <t>Daramkhola Hydro Energy Ltd.
(For Local and General Public)</t>
  </si>
  <si>
    <t>2082/02/20</t>
  </si>
  <si>
    <t>Mabilung Energy Limited             (For Local and General Public)</t>
  </si>
  <si>
    <t>2082/03/01</t>
  </si>
  <si>
    <t>Swastik Laghubitta Bittiya Sanstha Limited
(For General Public)</t>
  </si>
  <si>
    <t>2082/03/05</t>
  </si>
  <si>
    <t xml:space="preserve">Bungal Hydro Limited       (For local and General Public)               </t>
  </si>
  <si>
    <t>2082/03/15</t>
  </si>
  <si>
    <t>Bandipur Cable Car and Tourism Ltd                         (For local and General Public)</t>
  </si>
  <si>
    <t>2082/03/19</t>
  </si>
  <si>
    <t>Jhapa Energy Limited           (For local and General Public)</t>
  </si>
  <si>
    <t>2082/03/31</t>
  </si>
  <si>
    <t>Samata Gharelu Laghubitta Bittiya Sanstha Ltd</t>
  </si>
  <si>
    <t xml:space="preserve"> Muktinath Capital Limited</t>
  </si>
  <si>
    <t xml:space="preserve"> 2081/06/29</t>
  </si>
  <si>
    <t>Mahuli Laghubitta Bittiya Sanstha</t>
  </si>
  <si>
    <t xml:space="preserve"> 2081/08/17</t>
  </si>
  <si>
    <t xml:space="preserve"> 2081/10/27</t>
  </si>
  <si>
    <t>Wean Nepal Laghubitta Bittiya Sanatha Limited</t>
  </si>
  <si>
    <t xml:space="preserve"> 2081/10/30</t>
  </si>
  <si>
    <t>Himalayan Bank Limited</t>
  </si>
  <si>
    <t>Commercial Banks</t>
  </si>
  <si>
    <t xml:space="preserve">Citizens Capital Limited </t>
  </si>
  <si>
    <t>2082/03/22</t>
  </si>
  <si>
    <t>Life Insurance Corporation Nepal Limited</t>
  </si>
  <si>
    <t>1:0.8845168</t>
  </si>
  <si>
    <t xml:space="preserve"> 2081/06/14</t>
  </si>
  <si>
    <t>10:6.256</t>
  </si>
  <si>
    <t>Liberty Energy Company Limited</t>
  </si>
  <si>
    <t xml:space="preserve"> 2081/06/23</t>
  </si>
  <si>
    <t>Balephi Hydropower Limited</t>
  </si>
  <si>
    <t>Ngadi Group Power Limited</t>
  </si>
  <si>
    <t>Neco Insurance Limited</t>
  </si>
  <si>
    <t>Dordi Khola Jal Bidyut Company Limited</t>
  </si>
  <si>
    <t xml:space="preserve"> 2081/10/23</t>
  </si>
  <si>
    <t>Sun Nepal Life Insurance Company Limited</t>
  </si>
  <si>
    <t>1:0.27</t>
  </si>
  <si>
    <t xml:space="preserve"> 2081/12/03</t>
  </si>
  <si>
    <t>Chhyangdi Hydropower Limited</t>
  </si>
  <si>
    <t xml:space="preserve"> 2082/01/12</t>
  </si>
  <si>
    <t>Terhathum Power Company Limited</t>
  </si>
  <si>
    <t>2082/01/19</t>
  </si>
  <si>
    <t>Rapti Hydro and General Construction Limited</t>
  </si>
  <si>
    <t>1:0.42</t>
  </si>
  <si>
    <t>People's Power Limited</t>
  </si>
  <si>
    <t>2082/02/02</t>
  </si>
  <si>
    <t>Barun Hydropower Company Limited</t>
  </si>
  <si>
    <t>RBB Merchant Banking Limited</t>
  </si>
  <si>
    <t>2082/02/06</t>
  </si>
  <si>
    <t>Joshi Hydropower Development Company Limited</t>
  </si>
  <si>
    <t>Khani Khola Hydropower Company Limited</t>
  </si>
  <si>
    <t>Citizens Capital Limited</t>
  </si>
  <si>
    <t>2082/03/10</t>
  </si>
  <si>
    <t>Prabhu Insurance Limited</t>
  </si>
  <si>
    <t>2081.4.14</t>
  </si>
  <si>
    <t>IME Life Insurance Limited</t>
  </si>
  <si>
    <t>2081.4.22</t>
  </si>
  <si>
    <t>Mailung Khola Jal Vidhyut Company Limited</t>
  </si>
  <si>
    <t>2081.4.29</t>
  </si>
  <si>
    <t>2081.5.2</t>
  </si>
  <si>
    <t>CEDB Hydropower Development Company Limited</t>
  </si>
  <si>
    <t>2081.5.18</t>
  </si>
  <si>
    <t>Green Development Bank Limited</t>
  </si>
  <si>
    <t>2081.5.26</t>
  </si>
  <si>
    <t>Corporate Development Bank Limited</t>
  </si>
  <si>
    <t>2081.6.02</t>
  </si>
  <si>
    <t>2081.6.7</t>
  </si>
  <si>
    <t>National Life Insurance Company Limited</t>
  </si>
  <si>
    <t>2081.06.16</t>
  </si>
  <si>
    <t>Nepal Lube Oil Limited</t>
  </si>
  <si>
    <t xml:space="preserve">Manufacturing and Processing </t>
  </si>
  <si>
    <t>2081.07.02</t>
  </si>
  <si>
    <t>Samaj Laghubitta  Bittiya Sanstha Limited</t>
  </si>
  <si>
    <t>Kamana Bikas Bank Limited</t>
  </si>
  <si>
    <t>2080/81</t>
  </si>
  <si>
    <t>2081.08.11</t>
  </si>
  <si>
    <t xml:space="preserve">CEDB Holdings Limited </t>
  </si>
  <si>
    <t>2081.08.12</t>
  </si>
  <si>
    <t>Prabhu Mahalaxmi Life Insurance</t>
  </si>
  <si>
    <t>2081.08.16</t>
  </si>
  <si>
    <t>Bhagawati Hydropower Development Co.Ltd.</t>
  </si>
  <si>
    <t>Gurans Laghubitta Bittiya Sanstha Limited.</t>
  </si>
  <si>
    <t>2081.08.20</t>
  </si>
  <si>
    <t>Swabalamban Laghubitta Bittiya Sanatha Ltd.</t>
  </si>
  <si>
    <t>2081.09.05</t>
  </si>
  <si>
    <t>Citizens Bank Internationals Ltd.</t>
  </si>
  <si>
    <t>Hathway Investment Nepal Ltd.</t>
  </si>
  <si>
    <t>Sanima Reliance Life Insurance Ltd.</t>
  </si>
  <si>
    <t>2081.09.19</t>
  </si>
  <si>
    <t>Super Madi Hydropower Ltd.</t>
  </si>
  <si>
    <t>Sahas Urja Ltd.</t>
  </si>
  <si>
    <t>Soaltee Hotel Limited.</t>
  </si>
  <si>
    <t>2081.10.04</t>
  </si>
  <si>
    <t>Ru Ru Jalbidhyut Pariyojana Ltd</t>
  </si>
  <si>
    <t>Sagarmatha Jalabidhyut Company Ltd.</t>
  </si>
  <si>
    <t>National Laghubitta Bittiya Sanatha Ltd.</t>
  </si>
  <si>
    <t>Mandakini Hydropower Ltd.</t>
  </si>
  <si>
    <t>2081.10.14</t>
  </si>
  <si>
    <t>N.R.N.Intrastructure and Development Ltd.</t>
  </si>
  <si>
    <t>2081.10.21</t>
  </si>
  <si>
    <t>2081.10.28</t>
  </si>
  <si>
    <t>First Microfinance Laghu bitta Bittiya Sanstha Ltd.</t>
  </si>
  <si>
    <t>Shivam Cements Ltd.</t>
  </si>
  <si>
    <t>2081.10.29</t>
  </si>
  <si>
    <t>2081.11.02</t>
  </si>
  <si>
    <t>2081.11.12</t>
  </si>
  <si>
    <t>2081.11.28</t>
  </si>
  <si>
    <t>Sana Kisan Laghubitta Bittiya Sanstha Ltd.</t>
  </si>
  <si>
    <t>Kutheli Bukhari Small Hydropower Ltd.</t>
  </si>
  <si>
    <t>Cltizen lnvestment Trust</t>
  </si>
  <si>
    <t>Chilime Hydropower Co.Ltd.</t>
  </si>
  <si>
    <t>2081.12.03</t>
  </si>
  <si>
    <t>Laxmi Sunrise Bank Ltd.</t>
  </si>
  <si>
    <t>2081.12.04</t>
  </si>
  <si>
    <t>Shangri-la Development Bank Ltd.</t>
  </si>
  <si>
    <t>Monutain Energy Nepal Ltd.</t>
  </si>
  <si>
    <t>Supermai Hydropower Ltd.</t>
  </si>
  <si>
    <t>Sarbottam Cement Ltd.</t>
  </si>
  <si>
    <t>2081.12.07</t>
  </si>
  <si>
    <t>Forward Microfinance Laghubitta Bittya Sanstha Ltd.</t>
  </si>
  <si>
    <t>Jeevan Bikas Laghubitta Bittya Sanstha Ltd</t>
  </si>
  <si>
    <t>Kalika  Laghubitta Bittya Sanstha Ltd</t>
  </si>
  <si>
    <t>37,23,220</t>
  </si>
  <si>
    <t>40,76,925</t>
  </si>
  <si>
    <t>2081.12.11</t>
  </si>
  <si>
    <t>Samata Gharelu Laghubitta Bittya Sanstha Ltd</t>
  </si>
  <si>
    <t>59,90,969</t>
  </si>
  <si>
    <t>62,90,517</t>
  </si>
  <si>
    <t>2081.12.14</t>
  </si>
  <si>
    <t>Lumbini Bikash Bank</t>
  </si>
  <si>
    <t>3,51,81,343</t>
  </si>
  <si>
    <t>2082.01.02</t>
  </si>
  <si>
    <t>Green Ventures Ltd.</t>
  </si>
  <si>
    <t>2082.01.04</t>
  </si>
  <si>
    <t>Himalayan Life Insurance Ltd.</t>
  </si>
  <si>
    <t>2082.01.14</t>
  </si>
  <si>
    <t>Aatmanirbhar Laghubitta Bittiya Sanatha Ltd.</t>
  </si>
  <si>
    <t>2081.01.21</t>
  </si>
  <si>
    <t>NESDO Sambridha Laghubitta Bittiya Sanstha Ltd.</t>
  </si>
  <si>
    <t>2082.02.01</t>
  </si>
  <si>
    <t>Citizen Life Insurance Company Ltd.</t>
  </si>
  <si>
    <t>Sanima GIC Insuranceb Ltd.</t>
  </si>
  <si>
    <t>2082.02.21</t>
  </si>
  <si>
    <t>United Idi-Marid And R.B. Hydropower Ltd.</t>
  </si>
  <si>
    <t>2082.03.13</t>
  </si>
  <si>
    <t>Nepal Insurance CO.Ltd.</t>
  </si>
  <si>
    <t>2082.03.18</t>
  </si>
  <si>
    <t>Kalika Power Company   Ltd</t>
  </si>
  <si>
    <t>2082.03.25</t>
  </si>
  <si>
    <t>Swabhimaan Laghubitta Bittiya Sanstha Ltd.</t>
  </si>
  <si>
    <t>2082.03.32</t>
  </si>
  <si>
    <t>Reliable Nepal Life Insurance Ltd.</t>
  </si>
  <si>
    <t>464OOOO1</t>
  </si>
  <si>
    <t>ICFC Finance Limited (7 yrs, 9% ICFC Finance Limited Debenture, 2088)</t>
  </si>
  <si>
    <t xml:space="preserve"> 2081/09/16</t>
  </si>
  <si>
    <t>Everest Bank Limited (10 yrs, 7.50% Everest Bank Limited Debenture, 2091)</t>
  </si>
  <si>
    <t xml:space="preserve"> 2081/10/15</t>
  </si>
  <si>
    <t>Rastriya Banijya Bank Ltd.( 7 yrs, 7% RBBL Debenture 2088)</t>
  </si>
  <si>
    <t xml:space="preserve"> 2081/12/08</t>
  </si>
  <si>
    <t>NIC Asia Bank Ltd.(10 yrs, 7% NIC Asia Debenture)</t>
  </si>
  <si>
    <t xml:space="preserve"> 2081/12/12</t>
  </si>
  <si>
    <t>Nepal Infrastructure Bank Limited (7 yrs, 6% Nifra Harit Urja Debenture 6%-2088/89)</t>
  </si>
  <si>
    <t xml:space="preserve"> 2082/01/30</t>
  </si>
  <si>
    <t>Nepal SBI Bank Limited (10 yrs, 7% Nepal SBI Bank Debenture,2090)</t>
  </si>
  <si>
    <t xml:space="preserve"> 2082/02/07</t>
  </si>
  <si>
    <t>Shine Resunga Development Bank Limited (10 yrs, 8% Shine Resunga Debenture)</t>
  </si>
  <si>
    <t>Siddhartha Bank Limited (10 yrs, 7.25%, SBL Debenture 2091)</t>
  </si>
  <si>
    <t xml:space="preserve"> 2082/03/06</t>
  </si>
  <si>
    <t xml:space="preserve"> 2082/03/12</t>
  </si>
  <si>
    <t>Type</t>
  </si>
  <si>
    <t>Date of Approval Sent</t>
  </si>
  <si>
    <t>NMB Saral Bachat Fund - E 
(Total unit registered 24,00,00,000)</t>
  </si>
  <si>
    <t>Open End</t>
  </si>
  <si>
    <t xml:space="preserve"> 2081/05/02</t>
  </si>
  <si>
    <t>Additional unit registered</t>
  </si>
  <si>
    <t>Siddhartha Systematic Investment Scheme
(Total unit registered 15,00,00,000)</t>
  </si>
  <si>
    <t xml:space="preserve"> 2081/06/22</t>
  </si>
  <si>
    <t>Muktinath Mutual Fund 1</t>
  </si>
  <si>
    <t>Close End</t>
  </si>
  <si>
    <t xml:space="preserve"> 2081/07/07</t>
  </si>
  <si>
    <t>Additional 25% unit registered
(Total unit registered 125,000,000)</t>
  </si>
  <si>
    <t>NMB Saral Bachat Fund - E 
(Total unit registered 26,00,00,000)</t>
  </si>
  <si>
    <t xml:space="preserve"> 2081/07/23</t>
  </si>
  <si>
    <t>Garima Samriddhi Yojana</t>
  </si>
  <si>
    <t>Garima Capital Limited</t>
  </si>
  <si>
    <t xml:space="preserve"> 2081/08/05</t>
  </si>
  <si>
    <t>NIC ASIA Dynamic Debt Fund
(Total unit registered 20,00,00,000)</t>
  </si>
  <si>
    <t>NIC ASIA Capital Limited</t>
  </si>
  <si>
    <t xml:space="preserve"> 2081/08/06</t>
  </si>
  <si>
    <t>NIBL Sahabhagita Fund 
(Total unit registered 60,00,00,000)</t>
  </si>
  <si>
    <t>Nabil Flexi Cap Fund 
(Total unit registered 12,50,00,000)</t>
  </si>
  <si>
    <t xml:space="preserve"> 2081/08/13</t>
  </si>
  <si>
    <t xml:space="preserve">NMB Hybrid Fund L-II </t>
  </si>
  <si>
    <t xml:space="preserve"> 2081/09/02</t>
  </si>
  <si>
    <t>Additional 16,484,000 units registered
(Total unit registered 136,484,000)</t>
  </si>
  <si>
    <t>NMB Saral Bachat Fund - E 
(Total unit registered 30,00,00,000)</t>
  </si>
  <si>
    <t xml:space="preserve"> 2081/09/22</t>
  </si>
  <si>
    <t xml:space="preserve">Sanima Flexi Fund </t>
  </si>
  <si>
    <t xml:space="preserve"> 2081/10/02</t>
  </si>
  <si>
    <t xml:space="preserve">MBL Equity Fund </t>
  </si>
  <si>
    <t>Machhapuchchhre Capital Limited</t>
  </si>
  <si>
    <t xml:space="preserve"> 2081/10/20</t>
  </si>
  <si>
    <t>Additional 1,625,330 units registered
(Total unit registered 121,625,330)</t>
  </si>
  <si>
    <t>Reliable Samriddhi Yojana</t>
  </si>
  <si>
    <t>Reliable Investment and Merchant Capital Limited</t>
  </si>
  <si>
    <t xml:space="preserve"> 2081/11/19</t>
  </si>
  <si>
    <t>Additional 20,000,000 units registered
Total unit registered 120,000,000)</t>
  </si>
  <si>
    <t>Prabhu Systematic Investment Scheme</t>
  </si>
  <si>
    <t xml:space="preserve"> 2081/12/27</t>
  </si>
  <si>
    <t>NMB Saral Bachat Fund - E 
(Total unit registered 32,00,00,000)</t>
  </si>
  <si>
    <t xml:space="preserve">Global IME Samunnat Yojana -II
</t>
  </si>
  <si>
    <t>Siddhartha Systematic Investment Scheme
(Total unit registered 20,00,00,000)</t>
  </si>
  <si>
    <t xml:space="preserve"> 2082/01/26</t>
  </si>
  <si>
    <t>NMB Saral Bachat Fund - E 
(Total unit registered 34,00,00,000)</t>
  </si>
  <si>
    <t xml:space="preserve"> 2082/03/01</t>
  </si>
  <si>
    <t>Citizens Sadabahar Yojana</t>
  </si>
  <si>
    <t xml:space="preserve"> 2082/03/02</t>
  </si>
  <si>
    <t>NIC ASIA Equity Linked Investment Scheme (Open End)</t>
  </si>
  <si>
    <t xml:space="preserve"> 2082/03/03</t>
  </si>
  <si>
    <t>National Hydro Fund-2</t>
  </si>
  <si>
    <t>National Fund Management Limited</t>
  </si>
  <si>
    <t>Nepal Impact Growth Equity Fund-1</t>
  </si>
  <si>
    <t>Global Equity Fund Limited</t>
  </si>
  <si>
    <t>Nepal Impact Fund-1</t>
  </si>
  <si>
    <t>2081/10/15</t>
  </si>
  <si>
    <t>Sweda Equity Fund Limited</t>
  </si>
  <si>
    <t>2081/11/01</t>
  </si>
  <si>
    <t>2081/12/12</t>
  </si>
  <si>
    <t>Alpha Plus Vision-2</t>
  </si>
  <si>
    <t>Alpha Plus Ventures Limited</t>
  </si>
  <si>
    <t>2082/03/09</t>
  </si>
  <si>
    <t>Nabil Bank Limited (8 yrs, 7% Nabil Debenture, 2089)</t>
  </si>
  <si>
    <r>
      <rPr>
        <b/>
        <sz val="26"/>
        <color rgb="FFFFFF00"/>
        <rFont val="Arial Rounded MT Bold"/>
        <family val="2"/>
      </rPr>
      <t>Securities Board of Nepal</t>
    </r>
    <r>
      <rPr>
        <b/>
        <sz val="26"/>
        <rFont val="Arial Rounded MT Bold"/>
        <family val="2"/>
      </rPr>
      <t>, Public Issued Data-Fiscal Year 2081/82</t>
    </r>
  </si>
  <si>
    <t>Sagar Distillery Limited           (For General Public)</t>
  </si>
  <si>
    <t>2082/04/12</t>
  </si>
  <si>
    <t>Shreenagar Agritech Industries Ltd.                         ( For Local and General public )</t>
  </si>
  <si>
    <t>2082/04/13</t>
  </si>
  <si>
    <t xml:space="preserve">SY Panel Nepal Limited    (For General Public)     </t>
  </si>
  <si>
    <t>2082/05/17</t>
  </si>
  <si>
    <t>Solu Hydropower Limited     (For Local and General Public)</t>
  </si>
  <si>
    <t>Nabil Investment Banking Ltd.          and Himalayan Capital Ltd.</t>
  </si>
  <si>
    <t>2082/07/24</t>
  </si>
  <si>
    <t>Salapa Bikas Bank Limited   (For General Public)</t>
  </si>
  <si>
    <t>Development Banks</t>
  </si>
  <si>
    <t>2082/08/08</t>
  </si>
  <si>
    <t>Bhujung Hydropower Limited                                     (For Local and General Public)</t>
  </si>
  <si>
    <t>2082/08/11</t>
  </si>
  <si>
    <t>Ridge Line Energy Ltd.          (For Local and General Public)</t>
  </si>
  <si>
    <t>2082/08/22</t>
  </si>
  <si>
    <t>Suryakunda Hydro Electric Limited                                        (For Local and General Public)</t>
  </si>
  <si>
    <t>2082/08/25</t>
  </si>
  <si>
    <t>Super Khudi Hydropower Limited                                       (For local and General Public)</t>
  </si>
  <si>
    <t>2082/09/06</t>
  </si>
  <si>
    <t>Palpa Cement Industries Limited                               (For Local and General Public)</t>
  </si>
  <si>
    <t>2082/09/09</t>
  </si>
  <si>
    <t xml:space="preserve">Shikhar Power Development Limited                              (For local and General Public)         </t>
  </si>
  <si>
    <t>2082/09/16</t>
  </si>
  <si>
    <t>Hotel Forest Inn Limited         (For General Public)</t>
  </si>
  <si>
    <t>2082/09/20</t>
  </si>
  <si>
    <t>Snow Rivers Limited
(For local and General Public)</t>
  </si>
  <si>
    <t>2082/10/18,
2082/11/17 (Re-approved)</t>
  </si>
  <si>
    <t>Kalinchock Hydropower Limited
(For local and General Public)</t>
  </si>
  <si>
    <t>2082/10/19</t>
  </si>
  <si>
    <t>Appolo Hydropwer Limited
(For local and General Public)</t>
  </si>
  <si>
    <t>2082/10/20</t>
  </si>
  <si>
    <t>Beni Hydropower Project Limited  
 (For Local and General Public)</t>
  </si>
  <si>
    <t>2082/10/29</t>
  </si>
  <si>
    <t>Taksar Pikhuwa Khola Hydropower Limited              (For Local and General Public)</t>
  </si>
  <si>
    <t>2082/11/01</t>
  </si>
  <si>
    <t>Yambaling Hydropower Limited
(For Local and General Public)</t>
  </si>
  <si>
    <t>2082/11/17</t>
  </si>
  <si>
    <t>Sopan Pharmaceuticals Limited 
 (For General Public)</t>
  </si>
  <si>
    <t>Kalanga Hydro Limited
(For local and General Public)</t>
  </si>
  <si>
    <t>2082/11/26</t>
  </si>
  <si>
    <t>Sanigad Hydro Limited
(For local and General Public)</t>
  </si>
  <si>
    <t>Laxmi Sunrise Capital</t>
  </si>
  <si>
    <t>Mount Everest Power Development Limited
(For local and General Public)</t>
  </si>
  <si>
    <t>2083/01/02</t>
  </si>
  <si>
    <t>Sarvottam Paints Industries Limited
 (For General Public)</t>
  </si>
  <si>
    <t>Everest Colour Limited
(For General Public)</t>
  </si>
  <si>
    <t>Vijay Laghubitta Bittiya Sanstha Limited</t>
  </si>
  <si>
    <t>2082/08/14</t>
  </si>
  <si>
    <t>Shiva Shree Hydropower Limited</t>
  </si>
  <si>
    <t>2082/04/04</t>
  </si>
  <si>
    <t>City Hotel Limited</t>
  </si>
  <si>
    <t>1:0.80</t>
  </si>
  <si>
    <t>River Falls Power
 Limited</t>
  </si>
  <si>
    <t>2082/04/09</t>
  </si>
  <si>
    <t xml:space="preserve">Narayani Development Bank </t>
  </si>
  <si>
    <t xml:space="preserve">Develooment Bank </t>
  </si>
  <si>
    <t>2082/04/15</t>
  </si>
  <si>
    <t>Buddha Bhumi Nepal Hydropower Company  Limited</t>
  </si>
  <si>
    <t>2082/10/21</t>
  </si>
  <si>
    <t>100:10</t>
  </si>
  <si>
    <t>2082/10/27</t>
  </si>
  <si>
    <t>Himalayan Power Partner Limited</t>
  </si>
  <si>
    <t>2082/11/25</t>
  </si>
  <si>
    <t>Bonus Rate (%)</t>
  </si>
  <si>
    <t>Swarojgar Laguhbitta Bittiya Sanstha Ltd.</t>
  </si>
  <si>
    <t xml:space="preserve">Microfinance </t>
  </si>
  <si>
    <t>2082.4.12</t>
  </si>
  <si>
    <t>2082.4.15</t>
  </si>
  <si>
    <t>Himalayan Reinsurance Ltd.</t>
  </si>
  <si>
    <t>2082.4.27</t>
  </si>
  <si>
    <t>United Ajod Insurance Ltd.</t>
  </si>
  <si>
    <t>2082.5.5</t>
  </si>
  <si>
    <t>2082.5.30</t>
  </si>
  <si>
    <t>2082.6.5</t>
  </si>
  <si>
    <t>2082.8.2</t>
  </si>
  <si>
    <t>2081/82</t>
  </si>
  <si>
    <t>2082.8.10</t>
  </si>
  <si>
    <t>Prabhu Incurance Ltd.</t>
  </si>
  <si>
    <t>2082.8.11</t>
  </si>
  <si>
    <t>2082.8.14</t>
  </si>
  <si>
    <t>2082.8.19</t>
  </si>
  <si>
    <t>2082.8.24</t>
  </si>
  <si>
    <t>2082.9.3</t>
  </si>
  <si>
    <t>Muktinath Krishi Company Ltd.</t>
  </si>
  <si>
    <t>2082.9.6</t>
  </si>
  <si>
    <t>Agricultural  Development Bank.Ltd.</t>
  </si>
  <si>
    <t>2082.10.12</t>
  </si>
  <si>
    <t>Sasha Urja Ltd.</t>
  </si>
  <si>
    <t>2082.10.14</t>
  </si>
  <si>
    <t>2082.10.23</t>
  </si>
  <si>
    <t>2082.10.26</t>
  </si>
  <si>
    <t>Barun Hydropower Company Ltd</t>
  </si>
  <si>
    <t>2082.10.29</t>
  </si>
  <si>
    <t>API Power Co Ltd.</t>
  </si>
  <si>
    <t>2082.11.08</t>
  </si>
  <si>
    <t>2082.11.10</t>
  </si>
  <si>
    <t>Sikles Hydropower Ltd.</t>
  </si>
  <si>
    <t>2082.11.12</t>
  </si>
  <si>
    <t>Ghorahi Cement Industry Ltd.</t>
  </si>
  <si>
    <t>2082.11.13</t>
  </si>
  <si>
    <t>United Idi Mardi and R.B.Hydropower Ltd.</t>
  </si>
  <si>
    <t>2082.11.14</t>
  </si>
  <si>
    <t>Kalinchowk Darshan Ltd.</t>
  </si>
  <si>
    <t>Singati Hydro Energy Ltd.</t>
  </si>
  <si>
    <t>2082.11.15</t>
  </si>
  <si>
    <t>Sun Nepal Life Insurance Company Ltd.</t>
  </si>
  <si>
    <t>Upper Hewakhola Hydropower Company Ltd.</t>
  </si>
  <si>
    <t>Chandragiri Hills Ltd.</t>
  </si>
  <si>
    <t>2082.11.19</t>
  </si>
  <si>
    <t>2082.11.28</t>
  </si>
  <si>
    <t>Sana kisan Bikas Laghubitta Bittiya Sanstha Ltd.</t>
  </si>
  <si>
    <t>samata Gharelu Laghubitta Bittiya Sanstha Ltd.</t>
  </si>
  <si>
    <t>Universal Power Company Ltd.</t>
  </si>
  <si>
    <t>Bindhyabasini Hydropower Development C0mpany Ltd.</t>
  </si>
  <si>
    <t>2082.11.29</t>
  </si>
  <si>
    <t>Mountain Energy Nepal Ltd.</t>
  </si>
  <si>
    <t>Mahuli Laghubitta Bittiya sanstha Ltd.</t>
  </si>
  <si>
    <t>National Laghubitta Bittiya Sanstha Ltd.</t>
  </si>
  <si>
    <t>Prabhu Mahalaxmi Life Insurance Ltd.</t>
  </si>
  <si>
    <t>2082.12.02</t>
  </si>
  <si>
    <t>Meromicrofinance Laghubitta Bittiya Sanstha Ltd</t>
  </si>
  <si>
    <t>2082.12.05</t>
  </si>
  <si>
    <t>Shangri-La Development Bank Ltd.</t>
  </si>
  <si>
    <t>2082.12.09</t>
  </si>
  <si>
    <t>2082.12.10</t>
  </si>
  <si>
    <t>RU RU Jalbidhyut Pariyojana Ltd.</t>
  </si>
  <si>
    <t>2082.12.17</t>
  </si>
  <si>
    <t>2082.12.22</t>
  </si>
  <si>
    <t>Mid Solu Hydropower Ltd.</t>
  </si>
  <si>
    <t>Support Laghubitta bittiya Sanstha Ltd.</t>
  </si>
  <si>
    <t>2083.01.03</t>
  </si>
  <si>
    <t>2083.03.03</t>
  </si>
  <si>
    <t>NMB Bank Limited.</t>
  </si>
  <si>
    <r>
      <rPr>
        <b/>
        <sz val="26"/>
        <color rgb="FFFFFF00"/>
        <rFont val="Arial Rounded MT Bold"/>
        <family val="2"/>
      </rPr>
      <t>Securities Board of Nepal</t>
    </r>
    <r>
      <rPr>
        <b/>
        <sz val="26"/>
        <rFont val="Arial Rounded MT Bold"/>
        <family val="2"/>
      </rPr>
      <t>, Public Issued Data-Fiscal Year 2082/83</t>
    </r>
  </si>
  <si>
    <t>Debenture/ Preference Share Approved</t>
  </si>
  <si>
    <t>Type of Instrument</t>
  </si>
  <si>
    <t xml:space="preserve">Instrument type </t>
  </si>
  <si>
    <t xml:space="preserve"> Registered Amount</t>
  </si>
  <si>
    <t>Nabil Bank Ltd. (Nabil 8% Perpetual Non cumulative Preference Share)</t>
  </si>
  <si>
    <t>Perpetual Non cumulative Preference share (PNCPS)</t>
  </si>
  <si>
    <t xml:space="preserve"> 2082/08/05</t>
  </si>
  <si>
    <t>Kamana Sewa Bikas Bank Ltd. (KSBBL 9% Perpetual Non cumulative Preference Share</t>
  </si>
  <si>
    <t xml:space="preserve"> NIMB Ace Capital Limited</t>
  </si>
  <si>
    <t xml:space="preserve"> 2082/08/15</t>
  </si>
  <si>
    <t>NMB Bank Ltd. (NMB Pereptual Non cumulative Preference share 2081-82- 8.25% )</t>
  </si>
  <si>
    <t xml:space="preserve"> 2082/09/09</t>
  </si>
  <si>
    <t>Siddhartha Bank Ltd. (SBL 8.25% Perpetual Non cumulative Preference Share)</t>
  </si>
  <si>
    <t>_</t>
  </si>
  <si>
    <t xml:space="preserve"> 2082/09/21</t>
  </si>
  <si>
    <t>Sanima Bank Limited (8.25% Sanima Perpetual Non cumulative Preference Share)</t>
  </si>
  <si>
    <t xml:space="preserve"> 2082/10/21</t>
  </si>
  <si>
    <t>ICFC Finance Ltd. (7 yrs,8% ICFC Finance Linited Debenture 2089)</t>
  </si>
  <si>
    <t>Machhapuchchhre Bank Ltd. (8.25% Machhapuchchhre Pereptual Non Cumulative Preference Share)</t>
  </si>
  <si>
    <t xml:space="preserve"> 2082/11/04</t>
  </si>
  <si>
    <t>Prime Bank Ltd. (10 yrs, 6.25% Prime Bank Debenture 2093)</t>
  </si>
  <si>
    <t xml:space="preserve"> 2083/03/03</t>
  </si>
  <si>
    <t>Laxmi Sunrise Bank Limited (10 yrs, 7% Laxmi Sunrise Debenture 2092)</t>
  </si>
  <si>
    <t>Machapuchhre Capital Limited</t>
  </si>
  <si>
    <t xml:space="preserve"> 2083/03/09</t>
  </si>
  <si>
    <t>NI 31</t>
  </si>
  <si>
    <t xml:space="preserve"> 2082/04/08</t>
  </si>
  <si>
    <t>NMB Saral Bachat Fund - E 
(Total unit registered 36,00,00,000)</t>
  </si>
  <si>
    <t xml:space="preserve"> 2082/04/12</t>
  </si>
  <si>
    <t>Citizens Sadabahar Yojana
(Total unit registered 6,25,00,000)</t>
  </si>
  <si>
    <t>Nabil Felxi Cap Fund
(Total unit registered 17,50,00,000)</t>
  </si>
  <si>
    <t>HLI Large Cap Fund</t>
  </si>
  <si>
    <t>Closed End</t>
  </si>
  <si>
    <t>Himalayan Investment Banker Limited</t>
  </si>
  <si>
    <t xml:space="preserve"> 2082/04/22</t>
  </si>
  <si>
    <t>Additional 25% units registered
 (Total units registered 500,000,000)</t>
  </si>
  <si>
    <t xml:space="preserve">RBB Focus 40 </t>
  </si>
  <si>
    <t xml:space="preserve"> 2082/04/23</t>
  </si>
  <si>
    <t>Additional 25% units registered
 (Total units registered 125,000,000)</t>
  </si>
  <si>
    <t>NMB Saral Bachat Fund - E 
(Total unit registered 37,00,00,000)</t>
  </si>
  <si>
    <t xml:space="preserve"> 2082/05/18</t>
  </si>
  <si>
    <t>Shubha Laxmi Kosh
(Total unit registered 10,00,00,000)</t>
  </si>
  <si>
    <t xml:space="preserve"> 2082/07/25</t>
  </si>
  <si>
    <t>Siddhartha Systematic Investment Plan
(Total unit registered 25,00,00,000)</t>
  </si>
  <si>
    <t>Siddahrtha Capital Limited</t>
  </si>
  <si>
    <t xml:space="preserve"> 2082/07/26</t>
  </si>
  <si>
    <t xml:space="preserve">Machapuchhre SIP Yojana </t>
  </si>
  <si>
    <t xml:space="preserve"> 2082/07/27</t>
  </si>
  <si>
    <t>NMB Saral Bachat Fund - E 
(Total unit registered 40,00,00,000)</t>
  </si>
  <si>
    <t xml:space="preserve"> 2082/07/28</t>
  </si>
  <si>
    <t>Nabil Felxi Cap Fund
(Total unit registered 22,50,00,000)</t>
  </si>
  <si>
    <t xml:space="preserve"> 2082/08/03</t>
  </si>
  <si>
    <t>NI-31 
(Total unit registered 5,00,00,000)</t>
  </si>
  <si>
    <t>Citizen Santulit Yojana</t>
  </si>
  <si>
    <t xml:space="preserve"> 2082/08/09</t>
  </si>
  <si>
    <t>Additional 25% units registered
 (Total units registered 12,50,00,000)</t>
  </si>
  <si>
    <t>NMB Saral Bachat Fund - E 
(Total unit registered 41,00,00,000)</t>
  </si>
  <si>
    <t xml:space="preserve"> 2082/09/03</t>
  </si>
  <si>
    <t>Citizens Sadabahar Yojana
(Total unit registered 11,25,00,000)</t>
  </si>
  <si>
    <t xml:space="preserve"> 2082/09/11</t>
  </si>
  <si>
    <t>Nepal Life Samriddhi Lagani Yojana</t>
  </si>
  <si>
    <t>Nepal Life Capital Limited</t>
  </si>
  <si>
    <t xml:space="preserve"> 2082/09/13</t>
  </si>
  <si>
    <t>Additional 25% units registered
 (Total units registered 200,000,000)</t>
  </si>
  <si>
    <t>NMB Saral Bachat Fund - E 
(Total unit registered 43,00,00,000)</t>
  </si>
  <si>
    <t xml:space="preserve"> 2082/09/28</t>
  </si>
  <si>
    <t>Garima Subarna Yojana</t>
  </si>
  <si>
    <t>Siddhartha Systematic Investment Plan
(Total unit registered 28,00,00,000)</t>
  </si>
  <si>
    <t xml:space="preserve"> 2082/12/05</t>
  </si>
  <si>
    <t>NIBL Sabhagita Fund 
Total unit registered 10,00,00,00,000)</t>
  </si>
  <si>
    <t>NMB Saral Bachat Fund E
(Total unit registered 10,00,00,00,000)</t>
  </si>
  <si>
    <t xml:space="preserve"> 2082/12/08</t>
  </si>
  <si>
    <t>LS Horizon 12</t>
  </si>
  <si>
    <t xml:space="preserve"> 2083/01/02</t>
  </si>
  <si>
    <t>Additional 25% units registered
 (Total units registered 15,00,00,000)</t>
  </si>
  <si>
    <t>Siddhartha Equity Fund 2</t>
  </si>
  <si>
    <t>Sanima Equity Fund II</t>
  </si>
  <si>
    <t xml:space="preserve"> 2083/01/03</t>
  </si>
  <si>
    <t>Reliable Samriddhi Yojana 2</t>
  </si>
  <si>
    <t>Reliable Capital Limited</t>
  </si>
  <si>
    <t>Prabhu Systematic Investment Scheme
(Total unit registered 7,00,00,000)</t>
  </si>
  <si>
    <t>Kumari Sunaulo Lagani Yojana
(Total unit registered 15,00,00,000)</t>
  </si>
  <si>
    <t>NIC Asia Equity Linked Investment Scheme
(Total unit registered 30,00,00,000)</t>
  </si>
  <si>
    <t>NIC Asia Dynamic Debt Fund
(Total unit registered 40,00,00,000)</t>
  </si>
  <si>
    <t>Nabil Flexi Cap Fund
Total unit registered 62,50,00,000)</t>
  </si>
  <si>
    <t>NI 31
(Total unit registered 15,00,00,000)</t>
  </si>
  <si>
    <t>Siddhartha Systematic Investment Plan
(Total unit registered 50,00,00,000)</t>
  </si>
  <si>
    <t xml:space="preserve"> 2083/03/23</t>
  </si>
  <si>
    <t>Total (Including additional units)</t>
  </si>
  <si>
    <t>Nepal Opportunity Fund 2</t>
  </si>
  <si>
    <t>Adhayanta Fund Management</t>
  </si>
  <si>
    <t xml:space="preserve"> 2082/05/03</t>
  </si>
  <si>
    <t>Trishakti Dynamic Debt Fund 1</t>
  </si>
  <si>
    <t>Trishakti Equity Fund Limited</t>
  </si>
  <si>
    <t xml:space="preserve"> 2082/11/13</t>
  </si>
  <si>
    <t>Maveric Fund-101</t>
  </si>
  <si>
    <t>Maveric Kautilya Venture Limited</t>
  </si>
  <si>
    <t xml:space="preserve"> 2082/11/28</t>
  </si>
  <si>
    <t>National ET Fund 3</t>
  </si>
  <si>
    <t>National Fund Management</t>
  </si>
  <si>
    <t xml:space="preserve"> 2083/03/26</t>
  </si>
  <si>
    <t>Alpha Plus Suryajyoti Fund</t>
  </si>
  <si>
    <t>Alpha Plus Venture Fund</t>
  </si>
  <si>
    <t>2083/03/32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</si>
</sst>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(* #,##0.00_);_(* \(#,##0.00\);_(* &quot;-&quot;??_);_(@_)"/>
    <numFmt numFmtId="164" formatCode="yyyy/mm/dd;@"/>
    <numFmt numFmtId="165" formatCode="[$-409]d\-mmm\-yy;@"/>
    <numFmt numFmtId="166" formatCode="#,##0.0"/>
    <numFmt numFmtId="167" formatCode="_(* #,##0.0_);_(* \(#,##0.0\);_(* &quot;-&quot;??_);_(@_)"/>
    <numFmt numFmtId="168" formatCode="_(* #,##0_);_(* \(#,##0\);_(* &quot;-&quot;??_);_(@_)"/>
    <numFmt numFmtId="169" formatCode="0.000%"/>
    <numFmt numFmtId="170" formatCode="_(* #,##0.0_);_(* \(#,##0.0\);_(* &quot;-&quot;?_);_(@_)"/>
    <numFmt numFmtId="171" formatCode="0.00000%"/>
    <numFmt numFmtId="172" formatCode="_(* #,##0.0000_);_(* \(#,##0.0000\);_(* &quot;-&quot;??_);_(@_)"/>
    <numFmt numFmtId="173" formatCode="dd/mm/yyyy;@"/>
    <numFmt numFmtId="174" formatCode="0.0000%"/>
    <numFmt numFmtId="175" formatCode="#,##0.0000"/>
    <numFmt numFmtId="176" formatCode="_(* #,##0.000_);_(* \(#,##0.000\);_(* &quot;-&quot;??_);_(@_)"/>
    <numFmt numFmtId="177" formatCode="0.000000%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.5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sz val="10"/>
      <name val="Tahoma"/>
      <family val="2"/>
    </font>
    <font>
      <i/>
      <sz val="10"/>
      <name val="Arial"/>
      <family val="2"/>
    </font>
    <font>
      <b/>
      <sz val="16"/>
      <name val="Arial"/>
      <family val="2"/>
    </font>
    <font>
      <sz val="16"/>
      <name val="Preeti"/>
    </font>
    <font>
      <sz val="7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0"/>
      <name val="Arial"/>
      <family val="2"/>
    </font>
    <font>
      <b/>
      <sz val="28"/>
      <name val="Arial"/>
      <family val="2"/>
    </font>
    <font>
      <b/>
      <i/>
      <u/>
      <sz val="10"/>
      <name val="Arial"/>
      <family val="2"/>
    </font>
    <font>
      <b/>
      <u/>
      <sz val="10"/>
      <name val="Arial"/>
      <family val="2"/>
    </font>
    <font>
      <i/>
      <u/>
      <sz val="10"/>
      <name val="Arial"/>
      <family val="2"/>
    </font>
    <font>
      <i/>
      <sz val="14"/>
      <name val="Arial"/>
      <family val="2"/>
    </font>
    <font>
      <i/>
      <sz val="9"/>
      <name val="Arial"/>
      <family val="2"/>
    </font>
    <font>
      <i/>
      <sz val="10"/>
      <name val="Preeti"/>
    </font>
    <font>
      <b/>
      <sz val="26"/>
      <name val="Arial Rounded MT Bold"/>
      <family val="2"/>
    </font>
    <font>
      <b/>
      <sz val="18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u/>
      <sz val="20"/>
      <color theme="1"/>
      <name val="Arial"/>
      <family val="2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i/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sz val="14"/>
      <color theme="1"/>
      <name val="Preeti"/>
    </font>
    <font>
      <sz val="10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4"/>
      <color rgb="FF000000"/>
      <name val="Preeti"/>
    </font>
    <font>
      <sz val="16"/>
      <color rgb="FF000000"/>
      <name val="Preeti"/>
    </font>
    <font>
      <sz val="14"/>
      <color theme="4" tint="-0.249977111117893"/>
      <name val="Preeti"/>
    </font>
    <font>
      <b/>
      <sz val="26"/>
      <color rgb="FFFFFF00"/>
      <name val="Arial Rounded MT Bold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1"/>
      <color theme="1" tint="4.9989318521683403E-2"/>
      <name val="Times New Roman"/>
      <family val="1"/>
    </font>
    <font>
      <b/>
      <u/>
      <sz val="20"/>
      <color rgb="FF00B050"/>
      <name val="Arial"/>
      <family val="2"/>
    </font>
    <font>
      <sz val="11"/>
      <color theme="1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9" tint="0.7999816888943144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n">
        <color theme="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ck">
        <color indexed="6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20" fillId="0" borderId="0"/>
    <xf numFmtId="0" fontId="20" fillId="0" borderId="0"/>
    <xf numFmtId="9" fontId="4" fillId="0" borderId="0" applyFont="0" applyFill="0" applyBorder="0" applyAlignment="0" applyProtection="0"/>
  </cellStyleXfs>
  <cellXfs count="1482">
    <xf numFmtId="0" fontId="0" fillId="0" borderId="0" xfId="0"/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14" fontId="7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14" fontId="7" fillId="0" borderId="0" xfId="0" applyNumberFormat="1" applyFont="1" applyAlignment="1">
      <alignment horizontal="justify" vertical="top" wrapText="1"/>
    </xf>
    <xf numFmtId="0" fontId="12" fillId="0" borderId="4" xfId="0" applyFont="1" applyBorder="1" applyAlignment="1">
      <alignment horizontal="justify" vertical="top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justify" vertical="top" wrapText="1"/>
    </xf>
    <xf numFmtId="0" fontId="7" fillId="0" borderId="4" xfId="0" applyFont="1" applyBorder="1" applyAlignment="1">
      <alignment horizontal="justify" vertical="top" wrapText="1"/>
    </xf>
    <xf numFmtId="0" fontId="14" fillId="0" borderId="4" xfId="0" applyFont="1" applyBorder="1" applyAlignment="1">
      <alignment horizontal="justify" vertical="top" wrapText="1"/>
    </xf>
    <xf numFmtId="0" fontId="16" fillId="0" borderId="0" xfId="0" applyFont="1" applyAlignment="1">
      <alignment vertical="top" wrapText="1"/>
    </xf>
    <xf numFmtId="0" fontId="11" fillId="0" borderId="4" xfId="0" applyFont="1" applyBorder="1" applyAlignment="1">
      <alignment horizontal="justify" vertical="top" wrapText="1"/>
    </xf>
    <xf numFmtId="0" fontId="13" fillId="0" borderId="0" xfId="0" applyFont="1"/>
    <xf numFmtId="0" fontId="0" fillId="0" borderId="0" xfId="0" applyAlignment="1">
      <alignment horizontal="left" vertical="top" wrapText="1"/>
    </xf>
    <xf numFmtId="164" fontId="0" fillId="0" borderId="0" xfId="0" applyNumberFormat="1"/>
    <xf numFmtId="0" fontId="17" fillId="0" borderId="0" xfId="0" applyFont="1"/>
    <xf numFmtId="0" fontId="14" fillId="0" borderId="0" xfId="0" applyFont="1"/>
    <xf numFmtId="164" fontId="14" fillId="0" borderId="0" xfId="0" applyNumberFormat="1" applyFont="1" applyAlignment="1">
      <alignment horizontal="right"/>
    </xf>
    <xf numFmtId="164" fontId="14" fillId="0" borderId="0" xfId="0" applyNumberFormat="1" applyFont="1"/>
    <xf numFmtId="2" fontId="14" fillId="0" borderId="0" xfId="0" applyNumberFormat="1" applyFont="1"/>
    <xf numFmtId="0" fontId="1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0" fillId="0" borderId="0" xfId="0" applyAlignment="1">
      <alignment horizontal="justify" vertical="top" wrapText="1"/>
    </xf>
    <xf numFmtId="0" fontId="16" fillId="0" borderId="0" xfId="0" applyFont="1" applyAlignment="1">
      <alignment horizontal="center" vertical="top" wrapText="1"/>
    </xf>
    <xf numFmtId="0" fontId="0" fillId="0" borderId="4" xfId="0" applyBorder="1"/>
    <xf numFmtId="0" fontId="18" fillId="0" borderId="0" xfId="0" applyFont="1"/>
    <xf numFmtId="20" fontId="18" fillId="0" borderId="0" xfId="0" applyNumberFormat="1" applyFont="1"/>
    <xf numFmtId="0" fontId="14" fillId="0" borderId="2" xfId="0" applyFont="1" applyBorder="1"/>
    <xf numFmtId="0" fontId="14" fillId="0" borderId="3" xfId="0" applyFont="1" applyBorder="1"/>
    <xf numFmtId="0" fontId="19" fillId="0" borderId="0" xfId="0" applyFont="1"/>
    <xf numFmtId="0" fontId="14" fillId="0" borderId="4" xfId="0" applyFont="1" applyBorder="1"/>
    <xf numFmtId="0" fontId="17" fillId="0" borderId="4" xfId="0" applyFont="1" applyBorder="1"/>
    <xf numFmtId="0" fontId="19" fillId="0" borderId="4" xfId="0" applyFont="1" applyBorder="1"/>
    <xf numFmtId="0" fontId="0" fillId="0" borderId="2" xfId="0" applyBorder="1"/>
    <xf numFmtId="0" fontId="0" fillId="0" borderId="3" xfId="0" applyBorder="1"/>
    <xf numFmtId="0" fontId="17" fillId="0" borderId="2" xfId="0" applyFont="1" applyBorder="1"/>
    <xf numFmtId="0" fontId="19" fillId="0" borderId="2" xfId="0" applyFont="1" applyBorder="1"/>
    <xf numFmtId="0" fontId="17" fillId="0" borderId="3" xfId="0" applyFont="1" applyBorder="1"/>
    <xf numFmtId="0" fontId="19" fillId="0" borderId="3" xfId="0" applyFont="1" applyBorder="1"/>
    <xf numFmtId="0" fontId="17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164" fontId="14" fillId="0" borderId="0" xfId="0" applyNumberFormat="1" applyFont="1" applyAlignment="1">
      <alignment horizontal="center"/>
    </xf>
    <xf numFmtId="165" fontId="14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0" fillId="0" borderId="4" xfId="0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8" fillId="0" borderId="4" xfId="0" applyFont="1" applyBorder="1"/>
    <xf numFmtId="164" fontId="14" fillId="0" borderId="4" xfId="0" applyNumberFormat="1" applyFont="1" applyBorder="1" applyAlignment="1">
      <alignment horizontal="center"/>
    </xf>
    <xf numFmtId="165" fontId="14" fillId="0" borderId="4" xfId="0" applyNumberFormat="1" applyFont="1" applyBorder="1" applyAlignment="1">
      <alignment horizontal="center"/>
    </xf>
    <xf numFmtId="0" fontId="20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164" fontId="20" fillId="0" borderId="0" xfId="0" applyNumberFormat="1" applyFont="1" applyAlignment="1">
      <alignment horizontal="center"/>
    </xf>
    <xf numFmtId="0" fontId="19" fillId="0" borderId="0" xfId="0" applyFont="1" applyAlignment="1">
      <alignment wrapText="1"/>
    </xf>
    <xf numFmtId="164" fontId="18" fillId="0" borderId="0" xfId="0" applyNumberFormat="1" applyFont="1"/>
    <xf numFmtId="47" fontId="18" fillId="0" borderId="0" xfId="0" quotePrefix="1" applyNumberFormat="1" applyFont="1"/>
    <xf numFmtId="20" fontId="18" fillId="0" borderId="0" xfId="0" quotePrefix="1" applyNumberFormat="1" applyFont="1"/>
    <xf numFmtId="0" fontId="18" fillId="0" borderId="0" xfId="0" quotePrefix="1" applyFont="1"/>
    <xf numFmtId="47" fontId="18" fillId="0" borderId="0" xfId="0" applyNumberFormat="1" applyFont="1"/>
    <xf numFmtId="47" fontId="18" fillId="0" borderId="0" xfId="0" quotePrefix="1" applyNumberFormat="1" applyFont="1" applyAlignment="1">
      <alignment horizontal="left"/>
    </xf>
    <xf numFmtId="0" fontId="0" fillId="0" borderId="0" xfId="0" quotePrefix="1"/>
    <xf numFmtId="20" fontId="18" fillId="0" borderId="0" xfId="0" quotePrefix="1" applyNumberFormat="1" applyFont="1" applyAlignment="1">
      <alignment horizontal="left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>
      <alignment horizontal="center" wrapText="1"/>
    </xf>
    <xf numFmtId="4" fontId="0" fillId="0" borderId="0" xfId="0" applyNumberFormat="1"/>
    <xf numFmtId="166" fontId="0" fillId="0" borderId="0" xfId="0" applyNumberFormat="1"/>
    <xf numFmtId="164" fontId="0" fillId="0" borderId="0" xfId="0" applyNumberFormat="1" applyAlignment="1">
      <alignment horizontal="center"/>
    </xf>
    <xf numFmtId="0" fontId="19" fillId="0" borderId="1" xfId="0" applyFont="1" applyBorder="1"/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wrapText="1"/>
    </xf>
    <xf numFmtId="4" fontId="19" fillId="0" borderId="4" xfId="0" applyNumberFormat="1" applyFont="1" applyBorder="1"/>
    <xf numFmtId="166" fontId="19" fillId="0" borderId="4" xfId="0" applyNumberFormat="1" applyFont="1" applyBorder="1"/>
    <xf numFmtId="0" fontId="19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4" fontId="20" fillId="0" borderId="0" xfId="0" applyNumberFormat="1" applyFont="1"/>
    <xf numFmtId="166" fontId="20" fillId="0" borderId="0" xfId="0" applyNumberFormat="1" applyFont="1"/>
    <xf numFmtId="0" fontId="0" fillId="0" borderId="0" xfId="0" applyAlignment="1">
      <alignment horizontal="left"/>
    </xf>
    <xf numFmtId="0" fontId="20" fillId="0" borderId="0" xfId="0" applyFont="1" applyAlignment="1">
      <alignment horizontal="left"/>
    </xf>
    <xf numFmtId="0" fontId="19" fillId="0" borderId="1" xfId="0" applyFont="1" applyBorder="1" applyAlignment="1">
      <alignment horizontal="center" vertical="center" wrapText="1"/>
    </xf>
    <xf numFmtId="49" fontId="18" fillId="0" borderId="0" xfId="0" applyNumberFormat="1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vertical="center" wrapText="1"/>
    </xf>
    <xf numFmtId="164" fontId="2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4" xfId="0" applyFont="1" applyBorder="1" applyAlignment="1">
      <alignment horizontal="right" vertical="center"/>
    </xf>
    <xf numFmtId="164" fontId="19" fillId="0" borderId="4" xfId="0" applyNumberFormat="1" applyFont="1" applyBorder="1" applyAlignment="1">
      <alignment horizontal="center" vertical="center"/>
    </xf>
    <xf numFmtId="0" fontId="24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center" vertical="top" wrapText="1"/>
    </xf>
    <xf numFmtId="4" fontId="18" fillId="0" borderId="0" xfId="0" applyNumberFormat="1" applyFont="1" applyAlignment="1">
      <alignment vertical="top" wrapText="1"/>
    </xf>
    <xf numFmtId="14" fontId="18" fillId="0" borderId="0" xfId="0" applyNumberFormat="1" applyFont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 indent="4"/>
    </xf>
    <xf numFmtId="0" fontId="17" fillId="0" borderId="1" xfId="0" applyFont="1" applyBorder="1" applyAlignment="1">
      <alignment vertical="top" wrapText="1"/>
    </xf>
    <xf numFmtId="0" fontId="18" fillId="0" borderId="4" xfId="0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4" fontId="17" fillId="0" borderId="4" xfId="0" applyNumberFormat="1" applyFont="1" applyBorder="1" applyAlignment="1">
      <alignment vertical="top" wrapText="1"/>
    </xf>
    <xf numFmtId="0" fontId="18" fillId="0" borderId="4" xfId="0" applyFont="1" applyBorder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20" fontId="18" fillId="0" borderId="0" xfId="0" applyNumberFormat="1" applyFont="1" applyAlignment="1">
      <alignment horizontal="center" vertical="top" wrapText="1"/>
    </xf>
    <xf numFmtId="47" fontId="18" fillId="0" borderId="0" xfId="0" applyNumberFormat="1" applyFont="1" applyAlignment="1">
      <alignment horizontal="center" vertical="top" wrapText="1"/>
    </xf>
    <xf numFmtId="14" fontId="18" fillId="0" borderId="0" xfId="0" applyNumberFormat="1" applyFont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14" fontId="18" fillId="0" borderId="4" xfId="0" applyNumberFormat="1" applyFont="1" applyBorder="1" applyAlignment="1">
      <alignment horizontal="center" vertical="top" wrapText="1"/>
    </xf>
    <xf numFmtId="0" fontId="20" fillId="0" borderId="0" xfId="0" applyFont="1" applyAlignment="1">
      <alignment wrapText="1"/>
    </xf>
    <xf numFmtId="0" fontId="19" fillId="0" borderId="5" xfId="0" applyFont="1" applyBorder="1" applyAlignment="1">
      <alignment horizontal="center"/>
    </xf>
    <xf numFmtId="0" fontId="19" fillId="0" borderId="5" xfId="0" applyFont="1" applyBorder="1"/>
    <xf numFmtId="0" fontId="19" fillId="0" borderId="5" xfId="0" applyFont="1" applyBorder="1" applyAlignment="1">
      <alignment horizontal="left"/>
    </xf>
    <xf numFmtId="4" fontId="19" fillId="0" borderId="5" xfId="0" applyNumberFormat="1" applyFont="1" applyBorder="1"/>
    <xf numFmtId="166" fontId="19" fillId="0" borderId="5" xfId="0" applyNumberFormat="1" applyFont="1" applyBorder="1"/>
    <xf numFmtId="0" fontId="20" fillId="0" borderId="6" xfId="0" applyFont="1" applyBorder="1" applyAlignment="1">
      <alignment horizontal="center"/>
    </xf>
    <xf numFmtId="0" fontId="20" fillId="0" borderId="6" xfId="0" applyFont="1" applyBorder="1"/>
    <xf numFmtId="4" fontId="20" fillId="0" borderId="6" xfId="0" applyNumberFormat="1" applyFont="1" applyBorder="1"/>
    <xf numFmtId="0" fontId="20" fillId="0" borderId="6" xfId="0" applyFont="1" applyBorder="1" applyAlignment="1">
      <alignment wrapText="1"/>
    </xf>
    <xf numFmtId="0" fontId="18" fillId="0" borderId="5" xfId="0" applyFont="1" applyBorder="1"/>
    <xf numFmtId="0" fontId="17" fillId="0" borderId="5" xfId="0" applyFont="1" applyBorder="1"/>
    <xf numFmtId="0" fontId="17" fillId="0" borderId="5" xfId="0" applyFont="1" applyBorder="1" applyAlignment="1">
      <alignment horizontal="center" vertical="center"/>
    </xf>
    <xf numFmtId="0" fontId="18" fillId="2" borderId="6" xfId="0" applyFont="1" applyFill="1" applyBorder="1"/>
    <xf numFmtId="164" fontId="20" fillId="0" borderId="6" xfId="0" applyNumberFormat="1" applyFont="1" applyBorder="1" applyAlignment="1">
      <alignment horizontal="center"/>
    </xf>
    <xf numFmtId="0" fontId="18" fillId="0" borderId="0" xfId="0" quotePrefix="1" applyFont="1" applyAlignment="1">
      <alignment horizontal="center"/>
    </xf>
    <xf numFmtId="20" fontId="18" fillId="0" borderId="0" xfId="0" quotePrefix="1" applyNumberFormat="1" applyFont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6" xfId="0" applyFont="1" applyBorder="1"/>
    <xf numFmtId="164" fontId="18" fillId="0" borderId="6" xfId="0" applyNumberFormat="1" applyFont="1" applyBorder="1" applyAlignment="1">
      <alignment horizontal="center"/>
    </xf>
    <xf numFmtId="0" fontId="0" fillId="0" borderId="6" xfId="0" applyBorder="1"/>
    <xf numFmtId="4" fontId="0" fillId="0" borderId="6" xfId="0" applyNumberFormat="1" applyBorder="1"/>
    <xf numFmtId="0" fontId="0" fillId="0" borderId="6" xfId="0" applyBorder="1" applyAlignment="1">
      <alignment horizontal="left"/>
    </xf>
    <xf numFmtId="14" fontId="0" fillId="0" borderId="0" xfId="0" applyNumberFormat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47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14" fontId="20" fillId="0" borderId="0" xfId="0" applyNumberFormat="1" applyFont="1" applyAlignment="1">
      <alignment horizontal="center"/>
    </xf>
    <xf numFmtId="14" fontId="0" fillId="0" borderId="4" xfId="0" applyNumberFormat="1" applyBorder="1"/>
    <xf numFmtId="0" fontId="20" fillId="0" borderId="0" xfId="0" applyFont="1" applyAlignment="1">
      <alignment horizontal="left" vertical="center"/>
    </xf>
    <xf numFmtId="4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164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0" fillId="0" borderId="4" xfId="0" applyFont="1" applyBorder="1" applyAlignment="1">
      <alignment wrapText="1"/>
    </xf>
    <xf numFmtId="4" fontId="19" fillId="0" borderId="4" xfId="0" applyNumberFormat="1" applyFont="1" applyBorder="1" applyAlignment="1">
      <alignment horizontal="right" vertical="center"/>
    </xf>
    <xf numFmtId="0" fontId="20" fillId="0" borderId="0" xfId="0" quotePrefix="1" applyFont="1" applyAlignment="1">
      <alignment horizontal="center"/>
    </xf>
    <xf numFmtId="43" fontId="18" fillId="0" borderId="0" xfId="1" applyFont="1" applyFill="1" applyBorder="1"/>
    <xf numFmtId="164" fontId="18" fillId="0" borderId="0" xfId="0" applyNumberFormat="1" applyFont="1" applyAlignment="1">
      <alignment horizontal="center" vertical="center"/>
    </xf>
    <xf numFmtId="0" fontId="18" fillId="0" borderId="0" xfId="0" quotePrefix="1" applyFont="1" applyAlignment="1">
      <alignment horizontal="center" vertical="center"/>
    </xf>
    <xf numFmtId="20" fontId="20" fillId="0" borderId="0" xfId="0" applyNumberFormat="1" applyFont="1" applyAlignment="1">
      <alignment horizontal="center"/>
    </xf>
    <xf numFmtId="43" fontId="19" fillId="0" borderId="4" xfId="1" applyFont="1" applyFill="1" applyBorder="1" applyAlignment="1">
      <alignment horizontal="right" vertical="center"/>
    </xf>
    <xf numFmtId="0" fontId="19" fillId="0" borderId="4" xfId="0" applyFont="1" applyBorder="1" applyAlignment="1">
      <alignment horizontal="right" vertical="center"/>
    </xf>
    <xf numFmtId="0" fontId="19" fillId="0" borderId="0" xfId="0" applyFont="1" applyAlignment="1">
      <alignment horizontal="right"/>
    </xf>
    <xf numFmtId="4" fontId="19" fillId="0" borderId="0" xfId="0" applyNumberFormat="1" applyFont="1" applyAlignment="1">
      <alignment horizontal="right" vertical="center"/>
    </xf>
    <xf numFmtId="43" fontId="44" fillId="0" borderId="0" xfId="1" applyFont="1" applyFill="1" applyBorder="1" applyAlignment="1">
      <alignment horizontal="right"/>
    </xf>
    <xf numFmtId="0" fontId="18" fillId="0" borderId="0" xfId="0" applyFont="1" applyAlignment="1">
      <alignment horizontal="left"/>
    </xf>
    <xf numFmtId="0" fontId="18" fillId="0" borderId="4" xfId="0" applyFont="1" applyBorder="1" applyAlignment="1">
      <alignment horizontal="left"/>
    </xf>
    <xf numFmtId="164" fontId="18" fillId="0" borderId="4" xfId="0" applyNumberFormat="1" applyFont="1" applyBorder="1" applyAlignment="1">
      <alignment horizontal="left"/>
    </xf>
    <xf numFmtId="43" fontId="20" fillId="0" borderId="0" xfId="1" applyFont="1" applyFill="1" applyBorder="1"/>
    <xf numFmtId="164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top" wrapText="1"/>
    </xf>
    <xf numFmtId="0" fontId="20" fillId="0" borderId="0" xfId="0" applyFont="1" applyAlignment="1">
      <alignment horizontal="right" vertical="center"/>
    </xf>
    <xf numFmtId="0" fontId="44" fillId="0" borderId="0" xfId="0" applyFont="1" applyAlignment="1">
      <alignment horizontal="right"/>
    </xf>
    <xf numFmtId="0" fontId="44" fillId="0" borderId="0" xfId="0" applyFont="1" applyAlignment="1">
      <alignment horizontal="left"/>
    </xf>
    <xf numFmtId="164" fontId="44" fillId="0" borderId="0" xfId="0" applyNumberFormat="1" applyFont="1" applyAlignment="1">
      <alignment horizontal="left"/>
    </xf>
    <xf numFmtId="0" fontId="18" fillId="0" borderId="0" xfId="0" applyFont="1" applyAlignment="1">
      <alignment horizontal="right"/>
    </xf>
    <xf numFmtId="164" fontId="18" fillId="0" borderId="0" xfId="0" applyNumberFormat="1" applyFont="1" applyAlignment="1">
      <alignment horizontal="left"/>
    </xf>
    <xf numFmtId="0" fontId="20" fillId="0" borderId="0" xfId="0" applyFont="1" applyAlignment="1">
      <alignment horizontal="right"/>
    </xf>
    <xf numFmtId="14" fontId="20" fillId="0" borderId="0" xfId="0" applyNumberFormat="1" applyFont="1" applyAlignment="1">
      <alignment horizontal="left"/>
    </xf>
    <xf numFmtId="43" fontId="17" fillId="0" borderId="4" xfId="1" applyFont="1" applyFill="1" applyBorder="1" applyAlignment="1">
      <alignment horizontal="right"/>
    </xf>
    <xf numFmtId="166" fontId="20" fillId="0" borderId="0" xfId="0" applyNumberFormat="1" applyFont="1" applyAlignment="1">
      <alignment horizontal="right" vertical="center"/>
    </xf>
    <xf numFmtId="43" fontId="26" fillId="0" borderId="0" xfId="1" applyFont="1" applyFill="1" applyBorder="1" applyAlignment="1">
      <alignment vertical="center" wrapText="1"/>
    </xf>
    <xf numFmtId="167" fontId="26" fillId="0" borderId="0" xfId="1" applyNumberFormat="1" applyFont="1" applyFill="1" applyBorder="1" applyAlignment="1">
      <alignment horizontal="right" vertical="center" wrapText="1"/>
    </xf>
    <xf numFmtId="43" fontId="26" fillId="0" borderId="0" xfId="1" applyFont="1" applyFill="1" applyBorder="1" applyAlignment="1">
      <alignment horizontal="right" vertical="center" wrapText="1"/>
    </xf>
    <xf numFmtId="43" fontId="20" fillId="0" borderId="0" xfId="1" applyFont="1" applyFill="1" applyBorder="1" applyAlignment="1">
      <alignment horizontal="right" vertical="center" wrapText="1"/>
    </xf>
    <xf numFmtId="0" fontId="19" fillId="3" borderId="7" xfId="3" applyFont="1" applyFill="1" applyBorder="1" applyAlignment="1">
      <alignment horizontal="center" vertical="center" wrapText="1"/>
    </xf>
    <xf numFmtId="3" fontId="19" fillId="3" borderId="7" xfId="3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3" fontId="20" fillId="0" borderId="0" xfId="1" applyNumberFormat="1" applyFont="1" applyBorder="1" applyAlignment="1">
      <alignment horizontal="right" vertical="center" wrapText="1"/>
    </xf>
    <xf numFmtId="168" fontId="20" fillId="0" borderId="0" xfId="1" applyNumberFormat="1" applyFont="1" applyBorder="1" applyAlignment="1">
      <alignment horizontal="right" vertical="center" wrapText="1"/>
    </xf>
    <xf numFmtId="164" fontId="20" fillId="0" borderId="0" xfId="0" applyNumberFormat="1" applyFont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vertical="center" wrapText="1"/>
    </xf>
    <xf numFmtId="3" fontId="20" fillId="4" borderId="0" xfId="1" applyNumberFormat="1" applyFont="1" applyFill="1" applyBorder="1" applyAlignment="1">
      <alignment horizontal="right" vertical="center" wrapText="1"/>
    </xf>
    <xf numFmtId="168" fontId="20" fillId="4" borderId="0" xfId="1" applyNumberFormat="1" applyFont="1" applyFill="1" applyBorder="1" applyAlignment="1">
      <alignment horizontal="right" vertical="center" wrapText="1"/>
    </xf>
    <xf numFmtId="164" fontId="20" fillId="4" borderId="0" xfId="0" applyNumberFormat="1" applyFont="1" applyFill="1" applyAlignment="1">
      <alignment horizontal="center" vertical="center" wrapText="1"/>
    </xf>
    <xf numFmtId="0" fontId="20" fillId="4" borderId="0" xfId="0" applyFont="1" applyFill="1" applyAlignment="1">
      <alignment horizontal="left" vertical="center" wrapText="1"/>
    </xf>
    <xf numFmtId="0" fontId="20" fillId="5" borderId="8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right" vertical="center" wrapText="1"/>
    </xf>
    <xf numFmtId="168" fontId="19" fillId="5" borderId="8" xfId="0" applyNumberFormat="1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3" fontId="20" fillId="0" borderId="0" xfId="1" applyNumberFormat="1" applyFont="1" applyAlignment="1">
      <alignment horizontal="right" vertical="center" wrapText="1"/>
    </xf>
    <xf numFmtId="168" fontId="20" fillId="0" borderId="0" xfId="1" applyNumberFormat="1" applyFont="1" applyAlignment="1">
      <alignment horizontal="right" vertical="center" wrapText="1"/>
    </xf>
    <xf numFmtId="3" fontId="20" fillId="6" borderId="0" xfId="1" applyNumberFormat="1" applyFont="1" applyFill="1" applyAlignment="1">
      <alignment horizontal="right" vertical="center" wrapText="1"/>
    </xf>
    <xf numFmtId="168" fontId="20" fillId="0" borderId="0" xfId="1" applyNumberFormat="1" applyFont="1" applyAlignment="1">
      <alignment vertical="center" wrapText="1"/>
    </xf>
    <xf numFmtId="3" fontId="20" fillId="0" borderId="0" xfId="1" applyNumberFormat="1" applyFont="1" applyAlignment="1">
      <alignment vertical="center" wrapText="1"/>
    </xf>
    <xf numFmtId="3" fontId="20" fillId="4" borderId="0" xfId="1" applyNumberFormat="1" applyFont="1" applyFill="1" applyBorder="1" applyAlignment="1">
      <alignment vertical="center" wrapText="1"/>
    </xf>
    <xf numFmtId="37" fontId="20" fillId="0" borderId="0" xfId="1" applyNumberFormat="1" applyFont="1" applyBorder="1" applyAlignment="1">
      <alignment horizontal="right" vertical="center" wrapText="1"/>
    </xf>
    <xf numFmtId="168" fontId="19" fillId="5" borderId="8" xfId="0" applyNumberFormat="1" applyFont="1" applyFill="1" applyBorder="1" applyAlignment="1">
      <alignment horizontal="right" vertical="center" wrapText="1"/>
    </xf>
    <xf numFmtId="3" fontId="19" fillId="5" borderId="8" xfId="0" applyNumberFormat="1" applyFont="1" applyFill="1" applyBorder="1" applyAlignment="1">
      <alignment horizontal="right" vertical="center" wrapText="1"/>
    </xf>
    <xf numFmtId="0" fontId="19" fillId="7" borderId="2" xfId="3" applyFont="1" applyFill="1" applyBorder="1" applyAlignment="1">
      <alignment horizontal="center" vertical="center"/>
    </xf>
    <xf numFmtId="0" fontId="19" fillId="7" borderId="2" xfId="3" applyFont="1" applyFill="1" applyBorder="1" applyAlignment="1">
      <alignment horizontal="center" vertical="center" wrapText="1"/>
    </xf>
    <xf numFmtId="0" fontId="19" fillId="7" borderId="2" xfId="3" applyFont="1" applyFill="1" applyBorder="1" applyAlignment="1">
      <alignment horizontal="right" vertical="center" wrapText="1"/>
    </xf>
    <xf numFmtId="0" fontId="19" fillId="7" borderId="2" xfId="3" applyFont="1" applyFill="1" applyBorder="1" applyAlignment="1">
      <alignment horizontal="left" vertical="center" wrapText="1"/>
    </xf>
    <xf numFmtId="3" fontId="19" fillId="7" borderId="2" xfId="3" applyNumberFormat="1" applyFont="1" applyFill="1" applyBorder="1" applyAlignment="1">
      <alignment horizontal="center" vertical="center" wrapText="1"/>
    </xf>
    <xf numFmtId="0" fontId="19" fillId="7" borderId="9" xfId="3" applyFont="1" applyFill="1" applyBorder="1" applyAlignment="1">
      <alignment horizontal="center" vertical="center"/>
    </xf>
    <xf numFmtId="0" fontId="19" fillId="7" borderId="9" xfId="3" applyFont="1" applyFill="1" applyBorder="1" applyAlignment="1">
      <alignment horizontal="center" vertical="center" wrapText="1"/>
    </xf>
    <xf numFmtId="3" fontId="19" fillId="7" borderId="9" xfId="3" applyNumberFormat="1" applyFont="1" applyFill="1" applyBorder="1" applyAlignment="1">
      <alignment horizontal="center" vertical="center" wrapText="1"/>
    </xf>
    <xf numFmtId="0" fontId="20" fillId="5" borderId="8" xfId="0" applyFont="1" applyFill="1" applyBorder="1" applyAlignment="1">
      <alignment vertical="center" wrapText="1"/>
    </xf>
    <xf numFmtId="168" fontId="19" fillId="5" borderId="8" xfId="1" applyNumberFormat="1" applyFont="1" applyFill="1" applyBorder="1" applyAlignment="1">
      <alignment horizontal="right" vertical="center" wrapText="1"/>
    </xf>
    <xf numFmtId="3" fontId="19" fillId="5" borderId="8" xfId="1" applyNumberFormat="1" applyFont="1" applyFill="1" applyBorder="1" applyAlignment="1">
      <alignment horizontal="right" vertical="center" wrapText="1"/>
    </xf>
    <xf numFmtId="3" fontId="20" fillId="4" borderId="0" xfId="1" applyNumberFormat="1" applyFont="1" applyFill="1" applyAlignment="1">
      <alignment horizontal="right" vertical="center" wrapText="1"/>
    </xf>
    <xf numFmtId="0" fontId="19" fillId="7" borderId="10" xfId="3" applyFont="1" applyFill="1" applyBorder="1" applyAlignment="1">
      <alignment horizontal="center" vertical="center" wrapText="1"/>
    </xf>
    <xf numFmtId="3" fontId="19" fillId="7" borderId="10" xfId="3" applyNumberFormat="1" applyFont="1" applyFill="1" applyBorder="1" applyAlignment="1">
      <alignment horizontal="center" vertical="center" wrapText="1"/>
    </xf>
    <xf numFmtId="14" fontId="20" fillId="0" borderId="0" xfId="0" applyNumberFormat="1" applyFont="1" applyAlignment="1">
      <alignment vertical="center" wrapText="1"/>
    </xf>
    <xf numFmtId="20" fontId="20" fillId="0" borderId="0" xfId="0" applyNumberFormat="1" applyFont="1" applyAlignment="1">
      <alignment horizontal="center" vertical="center" wrapText="1"/>
    </xf>
    <xf numFmtId="43" fontId="20" fillId="0" borderId="0" xfId="1" applyFont="1" applyBorder="1" applyAlignment="1">
      <alignment horizontal="right" vertical="center" wrapText="1"/>
    </xf>
    <xf numFmtId="49" fontId="20" fillId="4" borderId="0" xfId="0" applyNumberFormat="1" applyFont="1" applyFill="1" applyAlignment="1">
      <alignment horizontal="center" vertical="center" wrapText="1"/>
    </xf>
    <xf numFmtId="0" fontId="20" fillId="4" borderId="0" xfId="0" quotePrefix="1" applyFont="1" applyFill="1" applyAlignment="1">
      <alignment horizontal="center" vertical="center" wrapText="1"/>
    </xf>
    <xf numFmtId="43" fontId="20" fillId="4" borderId="0" xfId="1" applyFont="1" applyFill="1" applyBorder="1" applyAlignment="1">
      <alignment horizontal="right" vertical="center" wrapText="1"/>
    </xf>
    <xf numFmtId="43" fontId="20" fillId="0" borderId="0" xfId="1" applyFont="1" applyAlignment="1">
      <alignment horizontal="right" vertical="center" wrapText="1"/>
    </xf>
    <xf numFmtId="47" fontId="20" fillId="0" borderId="0" xfId="0" applyNumberFormat="1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  <xf numFmtId="0" fontId="20" fillId="0" borderId="0" xfId="0" quotePrefix="1" applyFont="1" applyAlignment="1">
      <alignment horizontal="center" vertical="center" wrapText="1"/>
    </xf>
    <xf numFmtId="47" fontId="20" fillId="0" borderId="0" xfId="0" quotePrefix="1" applyNumberFormat="1" applyFont="1" applyAlignment="1">
      <alignment horizontal="center" vertical="center" wrapText="1"/>
    </xf>
    <xf numFmtId="20" fontId="20" fillId="4" borderId="0" xfId="0" applyNumberFormat="1" applyFont="1" applyFill="1" applyAlignment="1">
      <alignment horizontal="center" vertical="center" wrapText="1"/>
    </xf>
    <xf numFmtId="43" fontId="20" fillId="0" borderId="0" xfId="1" applyFont="1" applyBorder="1" applyAlignment="1">
      <alignment vertical="center" wrapText="1"/>
    </xf>
    <xf numFmtId="3" fontId="20" fillId="0" borderId="0" xfId="1" applyNumberFormat="1" applyFont="1" applyBorder="1" applyAlignment="1">
      <alignment vertical="center" wrapText="1"/>
    </xf>
    <xf numFmtId="43" fontId="20" fillId="4" borderId="0" xfId="1" applyFont="1" applyFill="1" applyBorder="1" applyAlignment="1">
      <alignment vertical="center" wrapText="1"/>
    </xf>
    <xf numFmtId="0" fontId="20" fillId="8" borderId="0" xfId="0" applyFont="1" applyFill="1" applyAlignment="1">
      <alignment vertical="center" wrapText="1"/>
    </xf>
    <xf numFmtId="0" fontId="20" fillId="8" borderId="0" xfId="0" applyFont="1" applyFill="1" applyAlignment="1">
      <alignment horizontal="center" vertical="center" wrapText="1"/>
    </xf>
    <xf numFmtId="43" fontId="20" fillId="8" borderId="0" xfId="1" applyFont="1" applyFill="1" applyBorder="1" applyAlignment="1">
      <alignment vertical="center" wrapText="1"/>
    </xf>
    <xf numFmtId="3" fontId="20" fillId="8" borderId="0" xfId="1" applyNumberFormat="1" applyFont="1" applyFill="1" applyBorder="1" applyAlignment="1">
      <alignment vertical="center" wrapText="1"/>
    </xf>
    <xf numFmtId="0" fontId="20" fillId="8" borderId="0" xfId="0" applyFont="1" applyFill="1" applyAlignment="1">
      <alignment horizontal="left" vertical="center" wrapText="1"/>
    </xf>
    <xf numFmtId="43" fontId="20" fillId="0" borderId="0" xfId="1" applyFont="1" applyAlignment="1">
      <alignment vertical="center" wrapText="1"/>
    </xf>
    <xf numFmtId="43" fontId="18" fillId="0" borderId="0" xfId="1" applyFont="1" applyFill="1" applyBorder="1" applyAlignment="1">
      <alignment horizontal="right"/>
    </xf>
    <xf numFmtId="14" fontId="20" fillId="4" borderId="0" xfId="0" applyNumberFormat="1" applyFont="1" applyFill="1" applyAlignment="1">
      <alignment horizontal="center" vertical="center" wrapText="1"/>
    </xf>
    <xf numFmtId="14" fontId="20" fillId="0" borderId="0" xfId="0" applyNumberFormat="1" applyFont="1" applyAlignment="1">
      <alignment horizontal="center" vertical="center" wrapText="1"/>
    </xf>
    <xf numFmtId="168" fontId="20" fillId="4" borderId="0" xfId="1" applyNumberFormat="1" applyFont="1" applyFill="1" applyAlignment="1">
      <alignment horizontal="right" vertical="center" wrapText="1"/>
    </xf>
    <xf numFmtId="168" fontId="20" fillId="4" borderId="0" xfId="1" applyNumberFormat="1" applyFont="1" applyFill="1" applyAlignment="1">
      <alignment vertical="center" wrapText="1"/>
    </xf>
    <xf numFmtId="43" fontId="20" fillId="4" borderId="0" xfId="1" applyFont="1" applyFill="1" applyAlignment="1">
      <alignment horizontal="right" vertical="center" wrapText="1"/>
    </xf>
    <xf numFmtId="3" fontId="20" fillId="9" borderId="0" xfId="1" applyNumberFormat="1" applyFont="1" applyFill="1" applyAlignment="1">
      <alignment horizontal="right" vertical="center" wrapText="1"/>
    </xf>
    <xf numFmtId="0" fontId="45" fillId="0" borderId="0" xfId="0" applyFont="1" applyAlignment="1">
      <alignment horizontal="left"/>
    </xf>
    <xf numFmtId="0" fontId="19" fillId="10" borderId="11" xfId="0" applyFont="1" applyFill="1" applyBorder="1" applyAlignment="1">
      <alignment horizontal="center" vertical="center"/>
    </xf>
    <xf numFmtId="0" fontId="19" fillId="10" borderId="11" xfId="0" applyFont="1" applyFill="1" applyBorder="1" applyAlignment="1">
      <alignment vertical="center"/>
    </xf>
    <xf numFmtId="0" fontId="46" fillId="10" borderId="9" xfId="0" applyFont="1" applyFill="1" applyBorder="1" applyAlignment="1">
      <alignment horizontal="center"/>
    </xf>
    <xf numFmtId="0" fontId="19" fillId="11" borderId="9" xfId="0" applyFont="1" applyFill="1" applyBorder="1" applyAlignment="1">
      <alignment horizontal="center" vertical="center" wrapText="1"/>
    </xf>
    <xf numFmtId="168" fontId="19" fillId="11" borderId="9" xfId="1" applyNumberFormat="1" applyFont="1" applyFill="1" applyBorder="1" applyAlignment="1">
      <alignment horizontal="center" vertical="center" wrapText="1"/>
    </xf>
    <xf numFmtId="0" fontId="46" fillId="11" borderId="9" xfId="0" applyFont="1" applyFill="1" applyBorder="1" applyAlignment="1">
      <alignment horizontal="center" vertical="center" wrapText="1"/>
    </xf>
    <xf numFmtId="0" fontId="20" fillId="12" borderId="0" xfId="0" applyFont="1" applyFill="1" applyAlignment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20" fillId="12" borderId="0" xfId="0" applyFont="1" applyFill="1" applyAlignment="1">
      <alignment horizontal="right" vertical="center" wrapText="1"/>
    </xf>
    <xf numFmtId="168" fontId="20" fillId="12" borderId="0" xfId="1" applyNumberFormat="1" applyFont="1" applyFill="1" applyBorder="1" applyAlignment="1">
      <alignment horizontal="right" vertical="center" wrapText="1"/>
    </xf>
    <xf numFmtId="43" fontId="20" fillId="12" borderId="0" xfId="1" applyFont="1" applyFill="1" applyBorder="1" applyAlignment="1">
      <alignment horizontal="right" vertical="center" wrapText="1"/>
    </xf>
    <xf numFmtId="1" fontId="20" fillId="12" borderId="0" xfId="1" applyNumberFormat="1" applyFont="1" applyFill="1" applyBorder="1" applyAlignment="1">
      <alignment horizontal="center" vertical="center" wrapText="1"/>
    </xf>
    <xf numFmtId="9" fontId="20" fillId="12" borderId="0" xfId="4" applyFont="1" applyFill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0" fontId="20" fillId="9" borderId="0" xfId="0" applyFont="1" applyFill="1" applyAlignment="1">
      <alignment horizontal="left" vertical="center" wrapText="1"/>
    </xf>
    <xf numFmtId="168" fontId="20" fillId="9" borderId="0" xfId="1" applyNumberFormat="1" applyFont="1" applyFill="1" applyBorder="1" applyAlignment="1">
      <alignment horizontal="right" vertical="center" wrapText="1"/>
    </xf>
    <xf numFmtId="43" fontId="20" fillId="9" borderId="0" xfId="1" applyFont="1" applyFill="1" applyBorder="1" applyAlignment="1">
      <alignment horizontal="right" vertical="center" wrapText="1"/>
    </xf>
    <xf numFmtId="1" fontId="20" fillId="9" borderId="0" xfId="1" applyNumberFormat="1" applyFont="1" applyFill="1" applyBorder="1" applyAlignment="1">
      <alignment horizontal="center" vertical="center" wrapText="1"/>
    </xf>
    <xf numFmtId="9" fontId="20" fillId="9" borderId="0" xfId="4" applyFont="1" applyFill="1" applyBorder="1" applyAlignment="1">
      <alignment horizontal="center" vertical="center" wrapText="1"/>
    </xf>
    <xf numFmtId="0" fontId="20" fillId="9" borderId="0" xfId="0" applyFont="1" applyFill="1" applyAlignment="1">
      <alignment vertical="center" wrapText="1"/>
    </xf>
    <xf numFmtId="168" fontId="20" fillId="9" borderId="0" xfId="0" applyNumberFormat="1" applyFont="1" applyFill="1" applyAlignment="1">
      <alignment horizontal="center" vertical="center" wrapText="1"/>
    </xf>
    <xf numFmtId="0" fontId="20" fillId="12" borderId="0" xfId="0" applyFont="1" applyFill="1" applyAlignment="1">
      <alignment horizontal="left" vertical="center" wrapText="1"/>
    </xf>
    <xf numFmtId="0" fontId="20" fillId="9" borderId="0" xfId="0" applyFont="1" applyFill="1" applyAlignment="1">
      <alignment horizontal="right" vertical="center" wrapText="1"/>
    </xf>
    <xf numFmtId="168" fontId="20" fillId="9" borderId="0" xfId="1" applyNumberFormat="1" applyFont="1" applyFill="1" applyBorder="1" applyAlignment="1">
      <alignment horizontal="left" vertical="center" wrapText="1"/>
    </xf>
    <xf numFmtId="168" fontId="20" fillId="12" borderId="0" xfId="1" applyNumberFormat="1" applyFont="1" applyFill="1" applyBorder="1" applyAlignment="1">
      <alignment vertical="center" wrapText="1"/>
    </xf>
    <xf numFmtId="9" fontId="20" fillId="13" borderId="0" xfId="4" applyFont="1" applyFill="1" applyBorder="1" applyAlignment="1">
      <alignment vertical="center" wrapText="1"/>
    </xf>
    <xf numFmtId="9" fontId="20" fillId="0" borderId="0" xfId="4" applyFont="1" applyFill="1" applyBorder="1" applyAlignment="1">
      <alignment vertical="center" wrapText="1"/>
    </xf>
    <xf numFmtId="168" fontId="20" fillId="12" borderId="0" xfId="0" applyNumberFormat="1" applyFont="1" applyFill="1" applyAlignment="1">
      <alignment horizontal="right" vertical="center" wrapText="1"/>
    </xf>
    <xf numFmtId="9" fontId="20" fillId="12" borderId="0" xfId="4" applyFont="1" applyFill="1" applyBorder="1" applyAlignment="1">
      <alignment horizontal="left" vertical="center" wrapText="1"/>
    </xf>
    <xf numFmtId="168" fontId="20" fillId="9" borderId="0" xfId="0" applyNumberFormat="1" applyFont="1" applyFill="1" applyAlignment="1">
      <alignment horizontal="right" vertical="center" wrapText="1"/>
    </xf>
    <xf numFmtId="9" fontId="20" fillId="9" borderId="0" xfId="4" applyFont="1" applyFill="1" applyBorder="1" applyAlignment="1">
      <alignment horizontal="left" vertical="center" wrapText="1"/>
    </xf>
    <xf numFmtId="168" fontId="20" fillId="12" borderId="0" xfId="0" applyNumberFormat="1" applyFont="1" applyFill="1" applyAlignment="1">
      <alignment horizontal="center" vertical="center" wrapText="1"/>
    </xf>
    <xf numFmtId="0" fontId="47" fillId="0" borderId="0" xfId="0" applyFont="1"/>
    <xf numFmtId="0" fontId="47" fillId="0" borderId="0" xfId="0" applyFont="1" applyAlignment="1">
      <alignment horizontal="center"/>
    </xf>
    <xf numFmtId="0" fontId="19" fillId="9" borderId="0" xfId="0" applyFont="1" applyFill="1" applyAlignment="1">
      <alignment horizontal="center" vertical="center" wrapText="1"/>
    </xf>
    <xf numFmtId="0" fontId="0" fillId="9" borderId="0" xfId="0" applyFill="1"/>
    <xf numFmtId="0" fontId="0" fillId="9" borderId="0" xfId="0" applyFill="1" applyAlignment="1">
      <alignment horizontal="center"/>
    </xf>
    <xf numFmtId="39" fontId="20" fillId="0" borderId="0" xfId="1" applyNumberFormat="1" applyFont="1" applyFill="1" applyBorder="1" applyAlignment="1">
      <alignment horizontal="right" vertical="center" wrapText="1"/>
    </xf>
    <xf numFmtId="168" fontId="20" fillId="0" borderId="0" xfId="1" applyNumberFormat="1" applyFont="1" applyFill="1" applyBorder="1" applyAlignment="1">
      <alignment horizontal="right" vertical="center" wrapText="1"/>
    </xf>
    <xf numFmtId="49" fontId="20" fillId="9" borderId="0" xfId="0" applyNumberFormat="1" applyFont="1" applyFill="1" applyAlignment="1">
      <alignment horizontal="center" vertical="center" wrapText="1"/>
    </xf>
    <xf numFmtId="3" fontId="20" fillId="9" borderId="0" xfId="1" applyNumberFormat="1" applyFont="1" applyFill="1" applyBorder="1" applyAlignment="1">
      <alignment horizontal="right" vertical="center" wrapText="1"/>
    </xf>
    <xf numFmtId="39" fontId="20" fillId="9" borderId="0" xfId="1" applyNumberFormat="1" applyFont="1" applyFill="1" applyBorder="1" applyAlignment="1">
      <alignment horizontal="right" vertical="center" wrapText="1"/>
    </xf>
    <xf numFmtId="37" fontId="20" fillId="0" borderId="0" xfId="1" applyNumberFormat="1" applyFont="1" applyFill="1" applyBorder="1" applyAlignment="1">
      <alignment horizontal="right" vertical="center" wrapText="1"/>
    </xf>
    <xf numFmtId="3" fontId="20" fillId="0" borderId="0" xfId="1" applyNumberFormat="1" applyFont="1" applyFill="1" applyBorder="1" applyAlignment="1">
      <alignment horizontal="right" vertical="center" wrapText="1"/>
    </xf>
    <xf numFmtId="168" fontId="20" fillId="14" borderId="0" xfId="1" applyNumberFormat="1" applyFont="1" applyFill="1" applyBorder="1" applyAlignment="1">
      <alignment horizontal="right" vertical="center" wrapText="1"/>
    </xf>
    <xf numFmtId="0" fontId="20" fillId="15" borderId="0" xfId="0" applyFont="1" applyFill="1" applyAlignment="1">
      <alignment horizontal="center" vertical="center" wrapText="1"/>
    </xf>
    <xf numFmtId="49" fontId="20" fillId="15" borderId="0" xfId="0" applyNumberFormat="1" applyFont="1" applyFill="1" applyAlignment="1">
      <alignment horizontal="center" vertical="center" wrapText="1"/>
    </xf>
    <xf numFmtId="168" fontId="20" fillId="15" borderId="0" xfId="1" applyNumberFormat="1" applyFont="1" applyFill="1" applyBorder="1" applyAlignment="1">
      <alignment horizontal="right" vertical="center" wrapText="1"/>
    </xf>
    <xf numFmtId="0" fontId="20" fillId="14" borderId="0" xfId="0" applyFont="1" applyFill="1" applyAlignment="1">
      <alignment horizontal="center" vertical="center" wrapText="1"/>
    </xf>
    <xf numFmtId="49" fontId="20" fillId="14" borderId="0" xfId="0" applyNumberFormat="1" applyFont="1" applyFill="1" applyAlignment="1">
      <alignment horizontal="center" vertical="center" wrapText="1"/>
    </xf>
    <xf numFmtId="0" fontId="48" fillId="9" borderId="0" xfId="0" applyFont="1" applyFill="1" applyAlignment="1">
      <alignment horizontal="center" vertical="center" wrapText="1"/>
    </xf>
    <xf numFmtId="0" fontId="20" fillId="9" borderId="0" xfId="3" applyFill="1" applyAlignment="1">
      <alignment horizontal="center" vertical="center" wrapText="1"/>
    </xf>
    <xf numFmtId="0" fontId="20" fillId="9" borderId="0" xfId="3" applyFill="1" applyAlignment="1">
      <alignment horizontal="right" vertical="center" wrapText="1"/>
    </xf>
    <xf numFmtId="43" fontId="20" fillId="9" borderId="0" xfId="3" applyNumberFormat="1" applyFill="1" applyAlignment="1">
      <alignment horizontal="right" vertical="center" wrapText="1"/>
    </xf>
    <xf numFmtId="0" fontId="19" fillId="9" borderId="0" xfId="0" applyFont="1" applyFill="1" applyAlignment="1">
      <alignment horizontal="right" vertical="center" wrapText="1"/>
    </xf>
    <xf numFmtId="0" fontId="19" fillId="9" borderId="0" xfId="0" applyFont="1" applyFill="1" applyAlignment="1">
      <alignment horizontal="left" vertical="center" wrapText="1"/>
    </xf>
    <xf numFmtId="0" fontId="20" fillId="16" borderId="0" xfId="0" applyFont="1" applyFill="1" applyAlignment="1">
      <alignment horizontal="center" vertical="center" wrapText="1"/>
    </xf>
    <xf numFmtId="0" fontId="20" fillId="16" borderId="0" xfId="0" applyFont="1" applyFill="1" applyAlignment="1">
      <alignment vertical="center" wrapText="1"/>
    </xf>
    <xf numFmtId="49" fontId="20" fillId="16" borderId="0" xfId="0" applyNumberFormat="1" applyFont="1" applyFill="1" applyAlignment="1">
      <alignment horizontal="center" vertical="center" wrapText="1"/>
    </xf>
    <xf numFmtId="3" fontId="20" fillId="16" borderId="0" xfId="1" applyNumberFormat="1" applyFont="1" applyFill="1" applyBorder="1" applyAlignment="1">
      <alignment horizontal="right" vertical="center" wrapText="1"/>
    </xf>
    <xf numFmtId="168" fontId="20" fillId="16" borderId="0" xfId="1" applyNumberFormat="1" applyFont="1" applyFill="1" applyBorder="1" applyAlignment="1">
      <alignment horizontal="right" vertical="center" wrapText="1"/>
    </xf>
    <xf numFmtId="39" fontId="20" fillId="16" borderId="0" xfId="1" applyNumberFormat="1" applyFont="1" applyFill="1" applyBorder="1" applyAlignment="1">
      <alignment horizontal="right" vertical="center" wrapText="1"/>
    </xf>
    <xf numFmtId="0" fontId="20" fillId="16" borderId="0" xfId="0" applyFont="1" applyFill="1" applyAlignment="1">
      <alignment horizontal="left" vertical="center" wrapText="1"/>
    </xf>
    <xf numFmtId="0" fontId="20" fillId="14" borderId="0" xfId="0" applyFont="1" applyFill="1" applyAlignment="1">
      <alignment vertical="center" wrapText="1"/>
    </xf>
    <xf numFmtId="0" fontId="20" fillId="14" borderId="0" xfId="0" applyFont="1" applyFill="1" applyAlignment="1">
      <alignment horizontal="left" vertical="center" wrapText="1"/>
    </xf>
    <xf numFmtId="43" fontId="20" fillId="15" borderId="0" xfId="1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164" fontId="20" fillId="0" borderId="13" xfId="0" applyNumberFormat="1" applyFont="1" applyBorder="1" applyAlignment="1">
      <alignment horizontal="center" vertical="center" wrapText="1"/>
    </xf>
    <xf numFmtId="0" fontId="20" fillId="16" borderId="12" xfId="0" applyFont="1" applyFill="1" applyBorder="1" applyAlignment="1">
      <alignment horizontal="center" vertical="center" wrapText="1"/>
    </xf>
    <xf numFmtId="164" fontId="20" fillId="16" borderId="13" xfId="0" applyNumberFormat="1" applyFont="1" applyFill="1" applyBorder="1" applyAlignment="1">
      <alignment horizontal="center" vertical="center" wrapText="1"/>
    </xf>
    <xf numFmtId="0" fontId="20" fillId="9" borderId="12" xfId="0" applyFont="1" applyFill="1" applyBorder="1" applyAlignment="1">
      <alignment horizontal="center" vertical="center" wrapText="1"/>
    </xf>
    <xf numFmtId="164" fontId="20" fillId="9" borderId="13" xfId="0" applyNumberFormat="1" applyFont="1" applyFill="1" applyBorder="1" applyAlignment="1">
      <alignment horizontal="center" vertical="center" wrapText="1"/>
    </xf>
    <xf numFmtId="14" fontId="20" fillId="16" borderId="13" xfId="0" applyNumberFormat="1" applyFont="1" applyFill="1" applyBorder="1" applyAlignment="1">
      <alignment horizontal="center" vertical="center"/>
    </xf>
    <xf numFmtId="14" fontId="20" fillId="9" borderId="13" xfId="0" applyNumberFormat="1" applyFont="1" applyFill="1" applyBorder="1" applyAlignment="1">
      <alignment horizontal="center" vertical="center"/>
    </xf>
    <xf numFmtId="0" fontId="20" fillId="5" borderId="14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right" vertical="center" wrapText="1"/>
    </xf>
    <xf numFmtId="0" fontId="20" fillId="5" borderId="10" xfId="0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/>
    </xf>
    <xf numFmtId="3" fontId="19" fillId="5" borderId="10" xfId="0" applyNumberFormat="1" applyFont="1" applyFill="1" applyBorder="1" applyAlignment="1">
      <alignment horizontal="right" vertical="center"/>
    </xf>
    <xf numFmtId="3" fontId="19" fillId="5" borderId="10" xfId="0" applyNumberFormat="1" applyFont="1" applyFill="1" applyBorder="1" applyAlignment="1">
      <alignment horizontal="center" vertical="center"/>
    </xf>
    <xf numFmtId="43" fontId="19" fillId="5" borderId="10" xfId="0" applyNumberFormat="1" applyFont="1" applyFill="1" applyBorder="1" applyAlignment="1">
      <alignment horizontal="right" vertical="center" wrapText="1"/>
    </xf>
    <xf numFmtId="168" fontId="19" fillId="5" borderId="10" xfId="0" applyNumberFormat="1" applyFont="1" applyFill="1" applyBorder="1" applyAlignment="1">
      <alignment horizontal="right" vertical="center" wrapText="1"/>
    </xf>
    <xf numFmtId="0" fontId="19" fillId="5" borderId="10" xfId="0" applyFont="1" applyFill="1" applyBorder="1" applyAlignment="1">
      <alignment horizontal="left" vertical="center" wrapText="1"/>
    </xf>
    <xf numFmtId="0" fontId="19" fillId="5" borderId="15" xfId="0" applyFont="1" applyFill="1" applyBorder="1" applyAlignment="1">
      <alignment horizontal="center" vertical="center" wrapText="1"/>
    </xf>
    <xf numFmtId="0" fontId="19" fillId="11" borderId="16" xfId="0" applyFont="1" applyFill="1" applyBorder="1" applyAlignment="1">
      <alignment horizontal="center" vertical="center" wrapText="1"/>
    </xf>
    <xf numFmtId="0" fontId="19" fillId="11" borderId="17" xfId="0" applyFont="1" applyFill="1" applyBorder="1" applyAlignment="1">
      <alignment horizontal="center" vertical="center" wrapText="1"/>
    </xf>
    <xf numFmtId="0" fontId="20" fillId="12" borderId="12" xfId="0" applyFont="1" applyFill="1" applyBorder="1" applyAlignment="1">
      <alignment horizontal="center" vertical="center" wrapText="1"/>
    </xf>
    <xf numFmtId="14" fontId="20" fillId="12" borderId="13" xfId="0" applyNumberFormat="1" applyFont="1" applyFill="1" applyBorder="1" applyAlignment="1">
      <alignment horizontal="center" vertical="center"/>
    </xf>
    <xf numFmtId="164" fontId="20" fillId="12" borderId="13" xfId="0" applyNumberFormat="1" applyFont="1" applyFill="1" applyBorder="1" applyAlignment="1">
      <alignment horizontal="center" vertical="center" wrapText="1"/>
    </xf>
    <xf numFmtId="164" fontId="20" fillId="9" borderId="13" xfId="0" applyNumberFormat="1" applyFont="1" applyFill="1" applyBorder="1" applyAlignment="1">
      <alignment horizontal="center" vertical="center"/>
    </xf>
    <xf numFmtId="9" fontId="20" fillId="13" borderId="13" xfId="4" applyFont="1" applyFill="1" applyBorder="1" applyAlignment="1">
      <alignment horizontal="center" vertical="center" wrapText="1"/>
    </xf>
    <xf numFmtId="9" fontId="20" fillId="9" borderId="13" xfId="4" applyFont="1" applyFill="1" applyBorder="1" applyAlignment="1">
      <alignment horizontal="center" vertical="center" wrapText="1"/>
    </xf>
    <xf numFmtId="43" fontId="19" fillId="5" borderId="10" xfId="1" applyFont="1" applyFill="1" applyBorder="1" applyAlignment="1">
      <alignment horizontal="right" vertical="center"/>
    </xf>
    <xf numFmtId="43" fontId="19" fillId="5" borderId="10" xfId="1" applyFont="1" applyFill="1" applyBorder="1" applyAlignment="1">
      <alignment horizontal="center" vertical="center"/>
    </xf>
    <xf numFmtId="168" fontId="20" fillId="5" borderId="10" xfId="0" applyNumberFormat="1" applyFont="1" applyFill="1" applyBorder="1" applyAlignment="1">
      <alignment vertical="center"/>
    </xf>
    <xf numFmtId="0" fontId="19" fillId="5" borderId="10" xfId="0" applyFont="1" applyFill="1" applyBorder="1" applyAlignment="1">
      <alignment horizontal="center" vertical="center" wrapText="1"/>
    </xf>
    <xf numFmtId="0" fontId="0" fillId="17" borderId="0" xfId="0" applyFill="1"/>
    <xf numFmtId="0" fontId="0" fillId="17" borderId="0" xfId="0" applyFill="1" applyAlignment="1">
      <alignment horizontal="center"/>
    </xf>
    <xf numFmtId="0" fontId="20" fillId="0" borderId="0" xfId="0" applyFont="1" applyAlignment="1">
      <alignment vertical="center"/>
    </xf>
    <xf numFmtId="10" fontId="20" fillId="0" borderId="0" xfId="0" applyNumberFormat="1" applyFont="1" applyAlignment="1">
      <alignment horizontal="center" vertical="center"/>
    </xf>
    <xf numFmtId="168" fontId="20" fillId="0" borderId="0" xfId="1" applyNumberFormat="1" applyFont="1" applyBorder="1" applyAlignment="1">
      <alignment horizontal="right" vertical="center"/>
    </xf>
    <xf numFmtId="43" fontId="20" fillId="0" borderId="0" xfId="1" applyFont="1" applyBorder="1" applyAlignment="1">
      <alignment horizontal="right" vertical="center"/>
    </xf>
    <xf numFmtId="10" fontId="20" fillId="0" borderId="0" xfId="4" applyNumberFormat="1" applyFont="1" applyBorder="1" applyAlignment="1">
      <alignment horizontal="center" vertical="center"/>
    </xf>
    <xf numFmtId="168" fontId="20" fillId="8" borderId="0" xfId="1" applyNumberFormat="1" applyFont="1" applyFill="1" applyBorder="1" applyAlignment="1">
      <alignment horizontal="right" vertical="center"/>
    </xf>
    <xf numFmtId="0" fontId="20" fillId="15" borderId="0" xfId="0" applyFont="1" applyFill="1" applyAlignment="1">
      <alignment vertical="center"/>
    </xf>
    <xf numFmtId="168" fontId="20" fillId="15" borderId="0" xfId="1" applyNumberFormat="1" applyFont="1" applyFill="1" applyBorder="1" applyAlignment="1">
      <alignment horizontal="right" vertical="center"/>
    </xf>
    <xf numFmtId="0" fontId="20" fillId="14" borderId="0" xfId="0" applyFont="1" applyFill="1" applyAlignment="1">
      <alignment vertical="center"/>
    </xf>
    <xf numFmtId="168" fontId="20" fillId="14" borderId="0" xfId="1" applyNumberFormat="1" applyFont="1" applyFill="1" applyBorder="1" applyAlignment="1">
      <alignment horizontal="right" vertical="center"/>
    </xf>
    <xf numFmtId="43" fontId="20" fillId="16" borderId="0" xfId="1" applyFont="1" applyFill="1" applyBorder="1" applyAlignment="1">
      <alignment horizontal="right" vertical="center"/>
    </xf>
    <xf numFmtId="168" fontId="20" fillId="16" borderId="0" xfId="1" applyNumberFormat="1" applyFont="1" applyFill="1" applyBorder="1" applyAlignment="1">
      <alignment horizontal="right" vertical="center"/>
    </xf>
    <xf numFmtId="168" fontId="20" fillId="9" borderId="0" xfId="1" applyNumberFormat="1" applyFont="1" applyFill="1" applyBorder="1" applyAlignment="1">
      <alignment horizontal="right" vertical="center"/>
    </xf>
    <xf numFmtId="43" fontId="20" fillId="9" borderId="0" xfId="1" applyFont="1" applyFill="1" applyBorder="1" applyAlignment="1">
      <alignment horizontal="right" vertical="center"/>
    </xf>
    <xf numFmtId="0" fontId="20" fillId="9" borderId="0" xfId="0" applyFont="1" applyFill="1" applyAlignment="1">
      <alignment horizontal="center" vertical="center"/>
    </xf>
    <xf numFmtId="43" fontId="20" fillId="9" borderId="0" xfId="1" applyFont="1" applyFill="1" applyBorder="1" applyAlignment="1">
      <alignment horizontal="right"/>
    </xf>
    <xf numFmtId="168" fontId="20" fillId="0" borderId="0" xfId="1" applyNumberFormat="1" applyFont="1" applyBorder="1" applyAlignment="1">
      <alignment horizontal="right"/>
    </xf>
    <xf numFmtId="168" fontId="20" fillId="16" borderId="0" xfId="1" applyNumberFormat="1" applyFont="1" applyFill="1" applyBorder="1" applyAlignment="1">
      <alignment horizontal="right"/>
    </xf>
    <xf numFmtId="43" fontId="20" fillId="16" borderId="0" xfId="1" applyFont="1" applyFill="1" applyBorder="1" applyAlignment="1">
      <alignment horizontal="right"/>
    </xf>
    <xf numFmtId="0" fontId="20" fillId="9" borderId="0" xfId="0" applyFont="1" applyFill="1" applyAlignment="1">
      <alignment vertical="center"/>
    </xf>
    <xf numFmtId="10" fontId="20" fillId="9" borderId="0" xfId="0" applyNumberFormat="1" applyFont="1" applyFill="1" applyAlignment="1">
      <alignment horizontal="center" vertical="center"/>
    </xf>
    <xf numFmtId="10" fontId="20" fillId="9" borderId="0" xfId="4" applyNumberFormat="1" applyFont="1" applyFill="1" applyBorder="1" applyAlignment="1">
      <alignment horizontal="center" vertical="center"/>
    </xf>
    <xf numFmtId="168" fontId="20" fillId="9" borderId="0" xfId="1" applyNumberFormat="1" applyFont="1" applyFill="1" applyBorder="1" applyAlignment="1">
      <alignment horizontal="right"/>
    </xf>
    <xf numFmtId="10" fontId="20" fillId="15" borderId="0" xfId="0" applyNumberFormat="1" applyFont="1" applyFill="1" applyAlignment="1">
      <alignment horizontal="center" vertical="center"/>
    </xf>
    <xf numFmtId="43" fontId="20" fillId="15" borderId="0" xfId="1" applyFont="1" applyFill="1" applyBorder="1" applyAlignment="1">
      <alignment horizontal="right" vertical="center"/>
    </xf>
    <xf numFmtId="10" fontId="20" fillId="15" borderId="0" xfId="4" applyNumberFormat="1" applyFont="1" applyFill="1" applyBorder="1" applyAlignment="1">
      <alignment horizontal="center" vertical="center"/>
    </xf>
    <xf numFmtId="169" fontId="20" fillId="15" borderId="0" xfId="4" applyNumberFormat="1" applyFont="1" applyFill="1" applyBorder="1" applyAlignment="1">
      <alignment horizontal="center" vertical="center"/>
    </xf>
    <xf numFmtId="0" fontId="20" fillId="16" borderId="0" xfId="0" applyFont="1" applyFill="1" applyAlignment="1">
      <alignment vertical="center"/>
    </xf>
    <xf numFmtId="168" fontId="20" fillId="15" borderId="0" xfId="1" applyNumberFormat="1" applyFont="1" applyFill="1" applyBorder="1" applyAlignment="1">
      <alignment horizontal="right"/>
    </xf>
    <xf numFmtId="10" fontId="20" fillId="14" borderId="0" xfId="4" applyNumberFormat="1" applyFont="1" applyFill="1" applyBorder="1" applyAlignment="1">
      <alignment horizontal="center" vertical="center"/>
    </xf>
    <xf numFmtId="0" fontId="27" fillId="15" borderId="0" xfId="0" applyFont="1" applyFill="1" applyAlignment="1">
      <alignment vertical="center"/>
    </xf>
    <xf numFmtId="10" fontId="27" fillId="15" borderId="0" xfId="0" applyNumberFormat="1" applyFont="1" applyFill="1" applyAlignment="1">
      <alignment horizontal="center" vertical="center"/>
    </xf>
    <xf numFmtId="168" fontId="27" fillId="15" borderId="0" xfId="1" applyNumberFormat="1" applyFont="1" applyFill="1" applyBorder="1" applyAlignment="1">
      <alignment horizontal="right" vertical="center"/>
    </xf>
    <xf numFmtId="43" fontId="27" fillId="16" borderId="0" xfId="1" applyFont="1" applyFill="1" applyBorder="1" applyAlignment="1">
      <alignment horizontal="right" vertical="center"/>
    </xf>
    <xf numFmtId="168" fontId="27" fillId="16" borderId="0" xfId="1" applyNumberFormat="1" applyFont="1" applyFill="1" applyBorder="1" applyAlignment="1">
      <alignment horizontal="right" vertical="center"/>
    </xf>
    <xf numFmtId="10" fontId="30" fillId="0" borderId="0" xfId="0" applyNumberFormat="1" applyFont="1" applyAlignment="1">
      <alignment horizontal="left" vertical="center"/>
    </xf>
    <xf numFmtId="0" fontId="49" fillId="9" borderId="0" xfId="0" applyFont="1" applyFill="1"/>
    <xf numFmtId="0" fontId="28" fillId="9" borderId="0" xfId="0" applyFont="1" applyFill="1"/>
    <xf numFmtId="0" fontId="19" fillId="11" borderId="9" xfId="3" applyFont="1" applyFill="1" applyBorder="1" applyAlignment="1">
      <alignment horizontal="center" vertical="center" wrapText="1"/>
    </xf>
    <xf numFmtId="0" fontId="29" fillId="14" borderId="0" xfId="0" applyFont="1" applyFill="1" applyAlignment="1">
      <alignment vertical="center" wrapText="1"/>
    </xf>
    <xf numFmtId="0" fontId="50" fillId="0" borderId="0" xfId="3" applyFont="1" applyAlignment="1">
      <alignment horizontal="left" vertical="center" wrapText="1"/>
    </xf>
    <xf numFmtId="0" fontId="50" fillId="15" borderId="0" xfId="0" applyFont="1" applyFill="1" applyAlignment="1">
      <alignment vertical="center"/>
    </xf>
    <xf numFmtId="168" fontId="50" fillId="15" borderId="0" xfId="1" applyNumberFormat="1" applyFont="1" applyFill="1" applyBorder="1" applyAlignment="1">
      <alignment horizontal="right" vertical="center"/>
    </xf>
    <xf numFmtId="0" fontId="19" fillId="11" borderId="18" xfId="0" applyFont="1" applyFill="1" applyBorder="1" applyAlignment="1">
      <alignment horizontal="center" vertical="center" wrapText="1"/>
    </xf>
    <xf numFmtId="0" fontId="19" fillId="11" borderId="19" xfId="3" applyFont="1" applyFill="1" applyBorder="1" applyAlignment="1">
      <alignment horizontal="center" vertical="center" wrapText="1"/>
    </xf>
    <xf numFmtId="0" fontId="19" fillId="11" borderId="19" xfId="0" applyFont="1" applyFill="1" applyBorder="1" applyAlignment="1">
      <alignment horizontal="center" vertical="center" wrapText="1"/>
    </xf>
    <xf numFmtId="0" fontId="19" fillId="11" borderId="20" xfId="0" applyFont="1" applyFill="1" applyBorder="1" applyAlignment="1">
      <alignment horizontal="center" vertical="center" wrapText="1"/>
    </xf>
    <xf numFmtId="0" fontId="50" fillId="0" borderId="21" xfId="3" applyFont="1" applyBorder="1" applyAlignment="1">
      <alignment horizontal="center" vertical="center" wrapText="1"/>
    </xf>
    <xf numFmtId="14" fontId="50" fillId="0" borderId="22" xfId="0" applyNumberFormat="1" applyFont="1" applyBorder="1" applyAlignment="1">
      <alignment horizontal="center" vertical="center"/>
    </xf>
    <xf numFmtId="0" fontId="50" fillId="15" borderId="21" xfId="0" applyFont="1" applyFill="1" applyBorder="1" applyAlignment="1">
      <alignment horizontal="center" vertical="center"/>
    </xf>
    <xf numFmtId="168" fontId="50" fillId="15" borderId="22" xfId="1" applyNumberFormat="1" applyFont="1" applyFill="1" applyBorder="1" applyAlignment="1">
      <alignment horizontal="center" vertical="center"/>
    </xf>
    <xf numFmtId="0" fontId="50" fillId="5" borderId="23" xfId="0" applyFont="1" applyFill="1" applyBorder="1" applyAlignment="1">
      <alignment vertical="center"/>
    </xf>
    <xf numFmtId="0" fontId="46" fillId="5" borderId="24" xfId="0" applyFont="1" applyFill="1" applyBorder="1" applyAlignment="1">
      <alignment horizontal="center" vertical="center"/>
    </xf>
    <xf numFmtId="168" fontId="19" fillId="5" borderId="24" xfId="1" applyNumberFormat="1" applyFont="1" applyFill="1" applyBorder="1" applyAlignment="1">
      <alignment horizontal="right" vertical="center"/>
    </xf>
    <xf numFmtId="0" fontId="19" fillId="5" borderId="24" xfId="0" applyFont="1" applyFill="1" applyBorder="1" applyAlignment="1">
      <alignment horizontal="right" vertical="center"/>
    </xf>
    <xf numFmtId="0" fontId="50" fillId="5" borderId="25" xfId="0" applyFont="1" applyFill="1" applyBorder="1" applyAlignment="1">
      <alignment horizontal="center" vertical="center"/>
    </xf>
    <xf numFmtId="0" fontId="20" fillId="9" borderId="0" xfId="0" applyFont="1" applyFill="1" applyAlignment="1">
      <alignment horizontal="right" vertical="center"/>
    </xf>
    <xf numFmtId="0" fontId="19" fillId="9" borderId="0" xfId="0" applyFont="1" applyFill="1" applyAlignment="1">
      <alignment horizontal="center" vertical="center"/>
    </xf>
    <xf numFmtId="168" fontId="19" fillId="9" borderId="0" xfId="1" applyNumberFormat="1" applyFont="1" applyFill="1" applyBorder="1" applyAlignment="1">
      <alignment horizontal="right" vertical="center"/>
    </xf>
    <xf numFmtId="0" fontId="20" fillId="5" borderId="23" xfId="0" applyFont="1" applyFill="1" applyBorder="1" applyAlignment="1">
      <alignment horizontal="center" vertical="center"/>
    </xf>
    <xf numFmtId="0" fontId="20" fillId="5" borderId="24" xfId="0" applyFont="1" applyFill="1" applyBorder="1" applyAlignment="1">
      <alignment vertical="center"/>
    </xf>
    <xf numFmtId="0" fontId="20" fillId="5" borderId="24" xfId="0" applyFont="1" applyFill="1" applyBorder="1" applyAlignment="1">
      <alignment horizontal="center" vertical="center"/>
    </xf>
    <xf numFmtId="0" fontId="20" fillId="5" borderId="24" xfId="0" applyFont="1" applyFill="1" applyBorder="1" applyAlignment="1">
      <alignment horizontal="right" vertical="center"/>
    </xf>
    <xf numFmtId="0" fontId="19" fillId="5" borderId="24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15" borderId="26" xfId="0" applyFont="1" applyFill="1" applyBorder="1" applyAlignment="1">
      <alignment horizontal="center" vertical="center"/>
    </xf>
    <xf numFmtId="0" fontId="20" fillId="15" borderId="27" xfId="0" applyFont="1" applyFill="1" applyBorder="1" applyAlignment="1">
      <alignment vertical="center"/>
    </xf>
    <xf numFmtId="10" fontId="20" fillId="15" borderId="27" xfId="0" applyNumberFormat="1" applyFont="1" applyFill="1" applyBorder="1" applyAlignment="1">
      <alignment horizontal="center" vertical="center"/>
    </xf>
    <xf numFmtId="168" fontId="20" fillId="15" borderId="27" xfId="1" applyNumberFormat="1" applyFont="1" applyFill="1" applyBorder="1" applyAlignment="1">
      <alignment horizontal="right" vertical="center"/>
    </xf>
    <xf numFmtId="43" fontId="20" fillId="15" borderId="27" xfId="1" applyFont="1" applyFill="1" applyBorder="1" applyAlignment="1">
      <alignment horizontal="right" vertical="center"/>
    </xf>
    <xf numFmtId="14" fontId="20" fillId="15" borderId="28" xfId="0" applyNumberFormat="1" applyFont="1" applyFill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14" fontId="20" fillId="0" borderId="22" xfId="0" applyNumberFormat="1" applyFont="1" applyBorder="1" applyAlignment="1">
      <alignment horizontal="center" vertical="center"/>
    </xf>
    <xf numFmtId="0" fontId="20" fillId="15" borderId="21" xfId="0" applyFont="1" applyFill="1" applyBorder="1" applyAlignment="1">
      <alignment horizontal="center" vertical="center"/>
    </xf>
    <xf numFmtId="14" fontId="20" fillId="15" borderId="22" xfId="0" applyNumberFormat="1" applyFont="1" applyFill="1" applyBorder="1" applyAlignment="1">
      <alignment horizontal="center" vertical="center"/>
    </xf>
    <xf numFmtId="0" fontId="20" fillId="16" borderId="21" xfId="0" applyFont="1" applyFill="1" applyBorder="1" applyAlignment="1">
      <alignment horizontal="center" vertical="center"/>
    </xf>
    <xf numFmtId="14" fontId="20" fillId="16" borderId="22" xfId="0" applyNumberFormat="1" applyFont="1" applyFill="1" applyBorder="1" applyAlignment="1">
      <alignment horizontal="center" vertical="center"/>
    </xf>
    <xf numFmtId="14" fontId="20" fillId="9" borderId="22" xfId="0" applyNumberFormat="1" applyFont="1" applyFill="1" applyBorder="1" applyAlignment="1">
      <alignment horizontal="center" vertical="center"/>
    </xf>
    <xf numFmtId="0" fontId="20" fillId="9" borderId="21" xfId="0" applyFont="1" applyFill="1" applyBorder="1" applyAlignment="1">
      <alignment horizontal="center" vertical="center"/>
    </xf>
    <xf numFmtId="0" fontId="27" fillId="16" borderId="21" xfId="0" applyFont="1" applyFill="1" applyBorder="1" applyAlignment="1">
      <alignment horizontal="center" vertical="center"/>
    </xf>
    <xf numFmtId="14" fontId="27" fillId="16" borderId="22" xfId="0" applyNumberFormat="1" applyFont="1" applyFill="1" applyBorder="1" applyAlignment="1">
      <alignment horizontal="center" vertical="center"/>
    </xf>
    <xf numFmtId="14" fontId="20" fillId="16" borderId="22" xfId="0" applyNumberFormat="1" applyFont="1" applyFill="1" applyBorder="1" applyAlignment="1">
      <alignment horizontal="center"/>
    </xf>
    <xf numFmtId="14" fontId="20" fillId="9" borderId="22" xfId="0" applyNumberFormat="1" applyFont="1" applyFill="1" applyBorder="1" applyAlignment="1">
      <alignment horizontal="center"/>
    </xf>
    <xf numFmtId="0" fontId="20" fillId="9" borderId="29" xfId="0" applyFont="1" applyFill="1" applyBorder="1" applyAlignment="1">
      <alignment horizontal="center" vertical="center"/>
    </xf>
    <xf numFmtId="0" fontId="20" fillId="0" borderId="3" xfId="0" applyFont="1" applyBorder="1" applyAlignment="1">
      <alignment vertical="center"/>
    </xf>
    <xf numFmtId="10" fontId="20" fillId="0" borderId="3" xfId="0" applyNumberFormat="1" applyFont="1" applyBorder="1" applyAlignment="1">
      <alignment horizontal="center" vertical="center"/>
    </xf>
    <xf numFmtId="168" fontId="20" fillId="0" borderId="3" xfId="1" applyNumberFormat="1" applyFont="1" applyBorder="1" applyAlignment="1">
      <alignment horizontal="right"/>
    </xf>
    <xf numFmtId="43" fontId="20" fillId="9" borderId="3" xfId="1" applyFont="1" applyFill="1" applyBorder="1" applyAlignment="1">
      <alignment horizontal="right"/>
    </xf>
    <xf numFmtId="168" fontId="20" fillId="9" borderId="3" xfId="1" applyNumberFormat="1" applyFont="1" applyFill="1" applyBorder="1" applyAlignment="1">
      <alignment horizontal="right" vertical="center"/>
    </xf>
    <xf numFmtId="14" fontId="20" fillId="9" borderId="30" xfId="0" applyNumberFormat="1" applyFont="1" applyFill="1" applyBorder="1" applyAlignment="1">
      <alignment horizontal="center"/>
    </xf>
    <xf numFmtId="0" fontId="20" fillId="9" borderId="0" xfId="0" applyFont="1" applyFill="1"/>
    <xf numFmtId="0" fontId="50" fillId="15" borderId="0" xfId="1" applyNumberFormat="1" applyFont="1" applyFill="1" applyBorder="1" applyAlignment="1">
      <alignment horizontal="left" vertical="center" wrapText="1"/>
    </xf>
    <xf numFmtId="0" fontId="19" fillId="11" borderId="26" xfId="0" applyFont="1" applyFill="1" applyBorder="1" applyAlignment="1">
      <alignment horizontal="center"/>
    </xf>
    <xf numFmtId="0" fontId="19" fillId="11" borderId="27" xfId="0" applyFont="1" applyFill="1" applyBorder="1" applyAlignment="1">
      <alignment horizontal="center"/>
    </xf>
    <xf numFmtId="0" fontId="19" fillId="11" borderId="27" xfId="0" applyFont="1" applyFill="1" applyBorder="1" applyAlignment="1">
      <alignment horizontal="center" wrapText="1"/>
    </xf>
    <xf numFmtId="0" fontId="19" fillId="11" borderId="27" xfId="0" applyFont="1" applyFill="1" applyBorder="1" applyAlignment="1">
      <alignment horizontal="right" vertical="center"/>
    </xf>
    <xf numFmtId="0" fontId="19" fillId="11" borderId="27" xfId="0" applyFont="1" applyFill="1" applyBorder="1" applyAlignment="1">
      <alignment horizontal="left" vertical="center" wrapText="1"/>
    </xf>
    <xf numFmtId="168" fontId="19" fillId="11" borderId="27" xfId="1" applyNumberFormat="1" applyFont="1" applyFill="1" applyBorder="1" applyAlignment="1">
      <alignment horizontal="center" wrapText="1"/>
    </xf>
    <xf numFmtId="168" fontId="19" fillId="11" borderId="27" xfId="1" applyNumberFormat="1" applyFont="1" applyFill="1" applyBorder="1" applyAlignment="1">
      <alignment horizontal="center" vertical="center" wrapText="1"/>
    </xf>
    <xf numFmtId="164" fontId="19" fillId="11" borderId="28" xfId="0" applyNumberFormat="1" applyFont="1" applyFill="1" applyBorder="1" applyAlignment="1">
      <alignment horizontal="center" wrapText="1"/>
    </xf>
    <xf numFmtId="0" fontId="19" fillId="11" borderId="29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19" fillId="11" borderId="31" xfId="0" applyFont="1" applyFill="1" applyBorder="1" applyAlignment="1">
      <alignment horizontal="center"/>
    </xf>
    <xf numFmtId="0" fontId="19" fillId="11" borderId="32" xfId="0" applyFont="1" applyFill="1" applyBorder="1" applyAlignment="1">
      <alignment horizontal="center"/>
    </xf>
    <xf numFmtId="168" fontId="19" fillId="11" borderId="3" xfId="1" applyNumberFormat="1" applyFont="1" applyFill="1" applyBorder="1" applyAlignment="1">
      <alignment horizontal="center" wrapText="1"/>
    </xf>
    <xf numFmtId="43" fontId="19" fillId="11" borderId="3" xfId="0" applyNumberFormat="1" applyFont="1" applyFill="1" applyBorder="1" applyAlignment="1">
      <alignment horizontal="center" wrapText="1"/>
    </xf>
    <xf numFmtId="164" fontId="19" fillId="11" borderId="30" xfId="0" applyNumberFormat="1" applyFont="1" applyFill="1" applyBorder="1" applyAlignment="1">
      <alignment horizontal="center" wrapText="1"/>
    </xf>
    <xf numFmtId="168" fontId="50" fillId="0" borderId="0" xfId="1" applyNumberFormat="1" applyFont="1" applyBorder="1" applyAlignment="1">
      <alignment horizontal="right" vertical="center"/>
    </xf>
    <xf numFmtId="0" fontId="33" fillId="5" borderId="9" xfId="0" applyFont="1" applyFill="1" applyBorder="1" applyAlignment="1">
      <alignment horizontal="left" vertical="center"/>
    </xf>
    <xf numFmtId="0" fontId="33" fillId="9" borderId="0" xfId="0" applyFont="1" applyFill="1" applyAlignment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/>
    </xf>
    <xf numFmtId="0" fontId="20" fillId="18" borderId="0" xfId="0" applyFont="1" applyFill="1" applyAlignment="1">
      <alignment horizontal="center" vertical="center"/>
    </xf>
    <xf numFmtId="0" fontId="20" fillId="18" borderId="0" xfId="0" applyFont="1" applyFill="1" applyAlignment="1">
      <alignment vertical="center" wrapText="1"/>
    </xf>
    <xf numFmtId="0" fontId="20" fillId="18" borderId="0" xfId="0" applyFont="1" applyFill="1" applyAlignment="1">
      <alignment horizontal="center" vertical="center" wrapText="1"/>
    </xf>
    <xf numFmtId="168" fontId="20" fillId="18" borderId="0" xfId="1" applyNumberFormat="1" applyFont="1" applyFill="1" applyBorder="1" applyAlignment="1">
      <alignment horizontal="center" vertical="center"/>
    </xf>
    <xf numFmtId="168" fontId="20" fillId="18" borderId="0" xfId="0" applyNumberFormat="1" applyFont="1" applyFill="1" applyAlignment="1">
      <alignment horizontal="center" vertical="center" wrapText="1"/>
    </xf>
    <xf numFmtId="168" fontId="20" fillId="18" borderId="0" xfId="0" applyNumberFormat="1" applyFont="1" applyFill="1" applyAlignment="1">
      <alignment vertical="center"/>
    </xf>
    <xf numFmtId="9" fontId="20" fillId="18" borderId="0" xfId="0" applyNumberFormat="1" applyFont="1" applyFill="1" applyAlignment="1">
      <alignment horizontal="center" vertical="center" wrapText="1"/>
    </xf>
    <xf numFmtId="9" fontId="20" fillId="18" borderId="0" xfId="4" applyFont="1" applyFill="1" applyBorder="1" applyAlignment="1">
      <alignment horizontal="center" vertical="center"/>
    </xf>
    <xf numFmtId="0" fontId="20" fillId="18" borderId="0" xfId="0" applyFont="1" applyFill="1" applyAlignment="1">
      <alignment horizontal="right" vertical="center"/>
    </xf>
    <xf numFmtId="168" fontId="20" fillId="9" borderId="0" xfId="1" applyNumberFormat="1" applyFont="1" applyFill="1" applyBorder="1" applyAlignment="1">
      <alignment horizontal="center" vertical="center"/>
    </xf>
    <xf numFmtId="168" fontId="20" fillId="9" borderId="0" xfId="0" applyNumberFormat="1" applyFont="1" applyFill="1" applyAlignment="1">
      <alignment vertical="center"/>
    </xf>
    <xf numFmtId="9" fontId="20" fillId="9" borderId="0" xfId="0" applyNumberFormat="1" applyFont="1" applyFill="1" applyAlignment="1">
      <alignment horizontal="center" vertical="center" wrapText="1"/>
    </xf>
    <xf numFmtId="168" fontId="20" fillId="9" borderId="0" xfId="0" applyNumberFormat="1" applyFont="1" applyFill="1" applyAlignment="1">
      <alignment horizontal="center" vertical="center"/>
    </xf>
    <xf numFmtId="9" fontId="20" fillId="9" borderId="0" xfId="4" applyFont="1" applyFill="1" applyBorder="1" applyAlignment="1">
      <alignment horizontal="center" vertical="center"/>
    </xf>
    <xf numFmtId="168" fontId="20" fillId="18" borderId="0" xfId="1" applyNumberFormat="1" applyFont="1" applyFill="1" applyBorder="1" applyAlignment="1">
      <alignment horizontal="center" vertical="center" wrapText="1"/>
    </xf>
    <xf numFmtId="168" fontId="20" fillId="9" borderId="0" xfId="1" applyNumberFormat="1" applyFont="1" applyFill="1" applyBorder="1" applyAlignment="1">
      <alignment horizontal="center" vertical="center" wrapText="1"/>
    </xf>
    <xf numFmtId="0" fontId="14" fillId="9" borderId="0" xfId="0" applyFont="1" applyFill="1" applyAlignment="1">
      <alignment horizontal="center" vertical="center" wrapText="1"/>
    </xf>
    <xf numFmtId="168" fontId="20" fillId="18" borderId="0" xfId="0" applyNumberFormat="1" applyFont="1" applyFill="1" applyAlignment="1">
      <alignment horizontal="center" vertical="center"/>
    </xf>
    <xf numFmtId="10" fontId="20" fillId="18" borderId="0" xfId="4" applyNumberFormat="1" applyFont="1" applyFill="1" applyBorder="1" applyAlignment="1">
      <alignment horizontal="center" vertical="center"/>
    </xf>
    <xf numFmtId="0" fontId="46" fillId="5" borderId="10" xfId="0" applyFont="1" applyFill="1" applyBorder="1" applyAlignment="1">
      <alignment vertical="center"/>
    </xf>
    <xf numFmtId="0" fontId="46" fillId="5" borderId="10" xfId="0" applyFont="1" applyFill="1" applyBorder="1" applyAlignment="1">
      <alignment horizontal="center" vertical="center"/>
    </xf>
    <xf numFmtId="168" fontId="46" fillId="5" borderId="10" xfId="0" applyNumberFormat="1" applyFont="1" applyFill="1" applyBorder="1" applyAlignment="1">
      <alignment vertical="center"/>
    </xf>
    <xf numFmtId="0" fontId="47" fillId="9" borderId="0" xfId="0" applyFont="1" applyFill="1"/>
    <xf numFmtId="0" fontId="47" fillId="9" borderId="0" xfId="0" applyFont="1" applyFill="1" applyAlignment="1">
      <alignment horizontal="center"/>
    </xf>
    <xf numFmtId="0" fontId="51" fillId="9" borderId="0" xfId="0" applyFont="1" applyFill="1"/>
    <xf numFmtId="0" fontId="52" fillId="9" borderId="0" xfId="0" applyFont="1" applyFill="1"/>
    <xf numFmtId="0" fontId="5" fillId="19" borderId="11" xfId="0" applyFont="1" applyFill="1" applyBorder="1" applyAlignment="1">
      <alignment horizontal="center" vertical="center"/>
    </xf>
    <xf numFmtId="0" fontId="5" fillId="19" borderId="9" xfId="0" applyFont="1" applyFill="1" applyBorder="1" applyAlignment="1">
      <alignment horizontal="center"/>
    </xf>
    <xf numFmtId="0" fontId="20" fillId="20" borderId="0" xfId="0" applyFont="1" applyFill="1" applyAlignment="1">
      <alignment horizontal="center" vertical="center"/>
    </xf>
    <xf numFmtId="0" fontId="20" fillId="20" borderId="0" xfId="0" applyFont="1" applyFill="1" applyAlignment="1">
      <alignment vertical="center" wrapText="1"/>
    </xf>
    <xf numFmtId="0" fontId="20" fillId="20" borderId="0" xfId="0" applyFont="1" applyFill="1" applyAlignment="1">
      <alignment horizontal="center" vertical="center" wrapText="1"/>
    </xf>
    <xf numFmtId="168" fontId="20" fillId="20" borderId="0" xfId="1" applyNumberFormat="1" applyFont="1" applyFill="1" applyBorder="1" applyAlignment="1">
      <alignment horizontal="right" vertical="center"/>
    </xf>
    <xf numFmtId="168" fontId="20" fillId="20" borderId="0" xfId="0" applyNumberFormat="1" applyFont="1" applyFill="1" applyAlignment="1">
      <alignment horizontal="right" vertical="center" wrapText="1"/>
    </xf>
    <xf numFmtId="168" fontId="20" fillId="20" borderId="0" xfId="0" applyNumberFormat="1" applyFont="1" applyFill="1" applyAlignment="1">
      <alignment horizontal="center" vertical="center" wrapText="1"/>
    </xf>
    <xf numFmtId="168" fontId="20" fillId="20" borderId="0" xfId="0" applyNumberFormat="1" applyFont="1" applyFill="1" applyAlignment="1">
      <alignment vertical="center"/>
    </xf>
    <xf numFmtId="0" fontId="50" fillId="0" borderId="0" xfId="0" applyFont="1" applyAlignment="1">
      <alignment vertical="center"/>
    </xf>
    <xf numFmtId="10" fontId="50" fillId="0" borderId="0" xfId="0" applyNumberFormat="1" applyFont="1" applyAlignment="1">
      <alignment vertical="center"/>
    </xf>
    <xf numFmtId="0" fontId="46" fillId="9" borderId="0" xfId="0" applyFont="1" applyFill="1" applyAlignment="1">
      <alignment horizontal="center" vertical="center"/>
    </xf>
    <xf numFmtId="0" fontId="5" fillId="11" borderId="11" xfId="0" applyFont="1" applyFill="1" applyBorder="1" applyAlignment="1">
      <alignment horizontal="center" vertical="center"/>
    </xf>
    <xf numFmtId="0" fontId="5" fillId="11" borderId="11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/>
    </xf>
    <xf numFmtId="0" fontId="5" fillId="11" borderId="9" xfId="0" applyFont="1" applyFill="1" applyBorder="1" applyAlignment="1">
      <alignment horizontal="center"/>
    </xf>
    <xf numFmtId="0" fontId="0" fillId="9" borderId="0" xfId="0" applyFill="1" applyAlignment="1">
      <alignment vertical="center"/>
    </xf>
    <xf numFmtId="0" fontId="5" fillId="11" borderId="16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1" borderId="9" xfId="3" applyFont="1" applyFill="1" applyBorder="1" applyAlignment="1">
      <alignment horizontal="center" vertical="center" wrapText="1"/>
    </xf>
    <xf numFmtId="168" fontId="5" fillId="11" borderId="9" xfId="1" applyNumberFormat="1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right" vertical="center" wrapText="1"/>
    </xf>
    <xf numFmtId="0" fontId="5" fillId="5" borderId="10" xfId="0" applyFont="1" applyFill="1" applyBorder="1" applyAlignment="1">
      <alignment horizontal="center" vertical="center"/>
    </xf>
    <xf numFmtId="3" fontId="5" fillId="5" borderId="10" xfId="0" applyNumberFormat="1" applyFont="1" applyFill="1" applyBorder="1" applyAlignment="1">
      <alignment horizontal="right" vertical="center"/>
    </xf>
    <xf numFmtId="3" fontId="5" fillId="5" borderId="10" xfId="0" applyNumberFormat="1" applyFont="1" applyFill="1" applyBorder="1" applyAlignment="1">
      <alignment horizontal="center" vertical="center"/>
    </xf>
    <xf numFmtId="43" fontId="5" fillId="5" borderId="10" xfId="0" applyNumberFormat="1" applyFont="1" applyFill="1" applyBorder="1" applyAlignment="1">
      <alignment horizontal="right" vertical="center" wrapText="1"/>
    </xf>
    <xf numFmtId="168" fontId="5" fillId="5" borderId="10" xfId="0" applyNumberFormat="1" applyFont="1" applyFill="1" applyBorder="1" applyAlignment="1">
      <alignment horizontal="righ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right" vertical="center" wrapText="1"/>
    </xf>
    <xf numFmtId="0" fontId="5" fillId="9" borderId="0" xfId="0" applyFont="1" applyFill="1" applyAlignment="1">
      <alignment horizontal="left" vertical="center" wrapText="1"/>
    </xf>
    <xf numFmtId="0" fontId="5" fillId="9" borderId="0" xfId="0" applyFont="1" applyFill="1" applyAlignment="1">
      <alignment horizontal="center" vertical="center" wrapText="1"/>
    </xf>
    <xf numFmtId="0" fontId="5" fillId="11" borderId="11" xfId="0" applyFont="1" applyFill="1" applyBorder="1" applyAlignment="1">
      <alignment horizontal="center" wrapText="1"/>
    </xf>
    <xf numFmtId="0" fontId="5" fillId="11" borderId="11" xfId="0" applyFont="1" applyFill="1" applyBorder="1" applyAlignment="1">
      <alignment horizontal="right" vertical="center"/>
    </xf>
    <xf numFmtId="0" fontId="5" fillId="11" borderId="11" xfId="0" applyFont="1" applyFill="1" applyBorder="1" applyAlignment="1">
      <alignment horizontal="left" vertical="center" wrapText="1"/>
    </xf>
    <xf numFmtId="0" fontId="5" fillId="11" borderId="33" xfId="0" applyFont="1" applyFill="1" applyBorder="1" applyAlignment="1">
      <alignment horizontal="center"/>
    </xf>
    <xf numFmtId="0" fontId="5" fillId="11" borderId="34" xfId="0" applyFont="1" applyFill="1" applyBorder="1" applyAlignment="1">
      <alignment horizontal="center"/>
    </xf>
    <xf numFmtId="10" fontId="20" fillId="15" borderId="27" xfId="4" applyNumberFormat="1" applyFont="1" applyFill="1" applyBorder="1" applyAlignment="1">
      <alignment horizontal="center" vertical="center"/>
    </xf>
    <xf numFmtId="43" fontId="20" fillId="15" borderId="27" xfId="0" applyNumberFormat="1" applyFont="1" applyFill="1" applyBorder="1" applyAlignment="1">
      <alignment horizontal="center" vertical="center"/>
    </xf>
    <xf numFmtId="168" fontId="20" fillId="15" borderId="11" xfId="0" applyNumberFormat="1" applyFont="1" applyFill="1" applyBorder="1" applyAlignment="1">
      <alignment horizontal="center" vertical="center"/>
    </xf>
    <xf numFmtId="14" fontId="20" fillId="15" borderId="11" xfId="0" applyNumberFormat="1" applyFont="1" applyFill="1" applyBorder="1" applyAlignment="1">
      <alignment horizontal="center" vertical="center"/>
    </xf>
    <xf numFmtId="43" fontId="20" fillId="0" borderId="0" xfId="0" applyNumberFormat="1" applyFont="1" applyAlignment="1">
      <alignment horizontal="center" vertical="center"/>
    </xf>
    <xf numFmtId="168" fontId="20" fillId="0" borderId="0" xfId="0" applyNumberFormat="1" applyFont="1" applyAlignment="1">
      <alignment horizontal="center" vertical="center"/>
    </xf>
    <xf numFmtId="14" fontId="20" fillId="0" borderId="0" xfId="0" applyNumberFormat="1" applyFont="1" applyAlignment="1">
      <alignment horizontal="center" vertical="center"/>
    </xf>
    <xf numFmtId="0" fontId="20" fillId="15" borderId="0" xfId="0" applyFont="1" applyFill="1" applyAlignment="1">
      <alignment horizontal="center" vertical="center"/>
    </xf>
    <xf numFmtId="43" fontId="20" fillId="15" borderId="0" xfId="0" applyNumberFormat="1" applyFont="1" applyFill="1" applyAlignment="1">
      <alignment horizontal="center" vertical="center"/>
    </xf>
    <xf numFmtId="168" fontId="20" fillId="15" borderId="0" xfId="0" applyNumberFormat="1" applyFont="1" applyFill="1" applyAlignment="1">
      <alignment horizontal="center" vertical="center"/>
    </xf>
    <xf numFmtId="14" fontId="20" fillId="15" borderId="0" xfId="0" applyNumberFormat="1" applyFont="1" applyFill="1" applyAlignment="1">
      <alignment horizontal="center" vertical="center"/>
    </xf>
    <xf numFmtId="0" fontId="27" fillId="15" borderId="0" xfId="0" applyFont="1" applyFill="1" applyAlignment="1">
      <alignment horizontal="center" vertical="center"/>
    </xf>
    <xf numFmtId="10" fontId="27" fillId="15" borderId="0" xfId="4" applyNumberFormat="1" applyFont="1" applyFill="1" applyBorder="1" applyAlignment="1">
      <alignment horizontal="center" vertical="center"/>
    </xf>
    <xf numFmtId="43" fontId="27" fillId="15" borderId="0" xfId="1" applyFont="1" applyFill="1" applyBorder="1" applyAlignment="1">
      <alignment horizontal="right" vertical="center"/>
    </xf>
    <xf numFmtId="43" fontId="27" fillId="15" borderId="0" xfId="0" applyNumberFormat="1" applyFont="1" applyFill="1" applyAlignment="1">
      <alignment horizontal="center" vertical="center"/>
    </xf>
    <xf numFmtId="168" fontId="27" fillId="15" borderId="0" xfId="0" applyNumberFormat="1" applyFont="1" applyFill="1" applyAlignment="1">
      <alignment horizontal="center" vertical="center"/>
    </xf>
    <xf numFmtId="14" fontId="27" fillId="15" borderId="0" xfId="0" applyNumberFormat="1" applyFont="1" applyFill="1" applyAlignment="1">
      <alignment horizontal="center" vertical="center"/>
    </xf>
    <xf numFmtId="0" fontId="53" fillId="9" borderId="0" xfId="0" applyFont="1" applyFill="1"/>
    <xf numFmtId="0" fontId="53" fillId="0" borderId="0" xfId="0" applyFont="1"/>
    <xf numFmtId="0" fontId="20" fillId="16" borderId="0" xfId="0" applyFont="1" applyFill="1" applyAlignment="1">
      <alignment horizontal="center" vertical="center"/>
    </xf>
    <xf numFmtId="43" fontId="20" fillId="16" borderId="0" xfId="0" applyNumberFormat="1" applyFont="1" applyFill="1" applyAlignment="1">
      <alignment horizontal="center" vertical="center"/>
    </xf>
    <xf numFmtId="168" fontId="20" fillId="16" borderId="0" xfId="0" applyNumberFormat="1" applyFont="1" applyFill="1" applyAlignment="1">
      <alignment horizontal="center" vertical="center"/>
    </xf>
    <xf numFmtId="14" fontId="20" fillId="16" borderId="0" xfId="0" applyNumberFormat="1" applyFont="1" applyFill="1" applyAlignment="1">
      <alignment horizontal="center" vertical="center"/>
    </xf>
    <xf numFmtId="43" fontId="20" fillId="9" borderId="0" xfId="0" applyNumberFormat="1" applyFont="1" applyFill="1" applyAlignment="1">
      <alignment horizontal="center" vertical="center"/>
    </xf>
    <xf numFmtId="14" fontId="20" fillId="9" borderId="0" xfId="0" applyNumberFormat="1" applyFont="1" applyFill="1" applyAlignment="1">
      <alignment horizontal="center" vertical="center"/>
    </xf>
    <xf numFmtId="10" fontId="20" fillId="16" borderId="0" xfId="4" applyNumberFormat="1" applyFont="1" applyFill="1" applyBorder="1" applyAlignment="1">
      <alignment horizontal="center" vertical="center"/>
    </xf>
    <xf numFmtId="0" fontId="27" fillId="16" borderId="0" xfId="0" applyFont="1" applyFill="1" applyAlignment="1">
      <alignment horizontal="center" vertical="center"/>
    </xf>
    <xf numFmtId="43" fontId="27" fillId="16" borderId="0" xfId="0" applyNumberFormat="1" applyFont="1" applyFill="1" applyAlignment="1">
      <alignment horizontal="center" vertical="center"/>
    </xf>
    <xf numFmtId="168" fontId="27" fillId="16" borderId="0" xfId="0" applyNumberFormat="1" applyFont="1" applyFill="1" applyAlignment="1">
      <alignment horizontal="center" vertical="center"/>
    </xf>
    <xf numFmtId="14" fontId="27" fillId="16" borderId="0" xfId="0" applyNumberFormat="1" applyFont="1" applyFill="1" applyAlignment="1">
      <alignment horizontal="center" vertical="center"/>
    </xf>
    <xf numFmtId="10" fontId="20" fillId="0" borderId="0" xfId="4" applyNumberFormat="1" applyFont="1" applyBorder="1" applyAlignment="1">
      <alignment horizontal="center"/>
    </xf>
    <xf numFmtId="10" fontId="20" fillId="15" borderId="0" xfId="4" applyNumberFormat="1" applyFont="1" applyFill="1" applyBorder="1" applyAlignment="1">
      <alignment horizontal="center"/>
    </xf>
    <xf numFmtId="43" fontId="20" fillId="16" borderId="0" xfId="0" applyNumberFormat="1" applyFont="1" applyFill="1" applyAlignment="1">
      <alignment horizontal="center"/>
    </xf>
    <xf numFmtId="168" fontId="20" fillId="16" borderId="0" xfId="0" applyNumberFormat="1" applyFont="1" applyFill="1" applyAlignment="1">
      <alignment horizontal="center"/>
    </xf>
    <xf numFmtId="14" fontId="20" fillId="16" borderId="0" xfId="0" applyNumberFormat="1" applyFont="1" applyFill="1" applyAlignment="1">
      <alignment horizontal="center"/>
    </xf>
    <xf numFmtId="43" fontId="20" fillId="9" borderId="0" xfId="0" applyNumberFormat="1" applyFont="1" applyFill="1" applyAlignment="1">
      <alignment horizontal="center"/>
    </xf>
    <xf numFmtId="168" fontId="20" fillId="9" borderId="0" xfId="0" applyNumberFormat="1" applyFont="1" applyFill="1" applyAlignment="1">
      <alignment horizontal="center"/>
    </xf>
    <xf numFmtId="14" fontId="20" fillId="9" borderId="0" xfId="0" applyNumberFormat="1" applyFont="1" applyFill="1" applyAlignment="1">
      <alignment horizontal="center"/>
    </xf>
    <xf numFmtId="10" fontId="20" fillId="9" borderId="0" xfId="4" applyNumberFormat="1" applyFont="1" applyFill="1" applyBorder="1" applyAlignment="1">
      <alignment horizontal="center"/>
    </xf>
    <xf numFmtId="0" fontId="5" fillId="5" borderId="24" xfId="0" applyFont="1" applyFill="1" applyBorder="1" applyAlignment="1">
      <alignment horizontal="right" vertical="center"/>
    </xf>
    <xf numFmtId="43" fontId="5" fillId="5" borderId="24" xfId="1" applyFont="1" applyFill="1" applyBorder="1" applyAlignment="1">
      <alignment vertical="center"/>
    </xf>
    <xf numFmtId="0" fontId="5" fillId="11" borderId="18" xfId="0" applyFont="1" applyFill="1" applyBorder="1" applyAlignment="1">
      <alignment horizontal="center" vertical="center" wrapText="1"/>
    </xf>
    <xf numFmtId="0" fontId="5" fillId="11" borderId="19" xfId="3" applyFont="1" applyFill="1" applyBorder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 wrapText="1"/>
    </xf>
    <xf numFmtId="0" fontId="50" fillId="9" borderId="0" xfId="0" applyFont="1" applyFill="1" applyAlignment="1">
      <alignment vertical="center"/>
    </xf>
    <xf numFmtId="3" fontId="50" fillId="9" borderId="0" xfId="0" applyNumberFormat="1" applyFont="1" applyFill="1" applyAlignment="1">
      <alignment horizontal="center" vertical="center"/>
    </xf>
    <xf numFmtId="3" fontId="50" fillId="9" borderId="0" xfId="0" applyNumberFormat="1" applyFont="1" applyFill="1" applyAlignment="1">
      <alignment vertical="center"/>
    </xf>
    <xf numFmtId="0" fontId="50" fillId="9" borderId="0" xfId="0" applyFont="1" applyFill="1" applyAlignment="1">
      <alignment vertical="center" wrapText="1"/>
    </xf>
    <xf numFmtId="0" fontId="50" fillId="9" borderId="0" xfId="0" applyFont="1" applyFill="1" applyAlignment="1">
      <alignment horizontal="center" vertical="center"/>
    </xf>
    <xf numFmtId="0" fontId="50" fillId="21" borderId="0" xfId="0" applyFont="1" applyFill="1" applyAlignment="1">
      <alignment vertical="center"/>
    </xf>
    <xf numFmtId="3" fontId="50" fillId="21" borderId="0" xfId="0" applyNumberFormat="1" applyFont="1" applyFill="1" applyAlignment="1">
      <alignment horizontal="center" vertical="center"/>
    </xf>
    <xf numFmtId="3" fontId="50" fillId="21" borderId="0" xfId="0" applyNumberFormat="1" applyFont="1" applyFill="1" applyAlignment="1">
      <alignment vertical="center"/>
    </xf>
    <xf numFmtId="0" fontId="50" fillId="21" borderId="0" xfId="0" applyFont="1" applyFill="1" applyAlignment="1">
      <alignment vertical="center" wrapText="1"/>
    </xf>
    <xf numFmtId="0" fontId="50" fillId="21" borderId="0" xfId="0" applyFont="1" applyFill="1" applyAlignment="1">
      <alignment horizontal="center" vertical="center"/>
    </xf>
    <xf numFmtId="3" fontId="46" fillId="5" borderId="10" xfId="0" applyNumberFormat="1" applyFont="1" applyFill="1" applyBorder="1" applyAlignment="1">
      <alignment horizontal="center"/>
    </xf>
    <xf numFmtId="3" fontId="5" fillId="5" borderId="10" xfId="0" applyNumberFormat="1" applyFont="1" applyFill="1" applyBorder="1"/>
    <xf numFmtId="0" fontId="5" fillId="5" borderId="10" xfId="0" applyFont="1" applyFill="1" applyBorder="1" applyAlignment="1">
      <alignment horizontal="right" vertical="center"/>
    </xf>
    <xf numFmtId="0" fontId="43" fillId="9" borderId="0" xfId="0" applyFont="1" applyFill="1"/>
    <xf numFmtId="0" fontId="43" fillId="0" borderId="0" xfId="0" applyFont="1"/>
    <xf numFmtId="0" fontId="20" fillId="6" borderId="0" xfId="0" applyFont="1" applyFill="1" applyAlignment="1">
      <alignment horizontal="center" vertical="center"/>
    </xf>
    <xf numFmtId="0" fontId="20" fillId="6" borderId="0" xfId="0" applyFont="1" applyFill="1" applyAlignment="1">
      <alignment vertical="center" wrapText="1"/>
    </xf>
    <xf numFmtId="0" fontId="20" fillId="6" borderId="0" xfId="0" applyFont="1" applyFill="1" applyAlignment="1">
      <alignment horizontal="center" vertical="center" wrapText="1"/>
    </xf>
    <xf numFmtId="168" fontId="20" fillId="6" borderId="0" xfId="1" applyNumberFormat="1" applyFont="1" applyFill="1" applyBorder="1" applyAlignment="1">
      <alignment horizontal="center" vertical="center" wrapText="1"/>
    </xf>
    <xf numFmtId="168" fontId="20" fillId="6" borderId="0" xfId="1" applyNumberFormat="1" applyFont="1" applyFill="1" applyBorder="1" applyAlignment="1">
      <alignment horizontal="center" vertical="center"/>
    </xf>
    <xf numFmtId="168" fontId="20" fillId="6" borderId="0" xfId="0" applyNumberFormat="1" applyFont="1" applyFill="1" applyAlignment="1">
      <alignment horizontal="center" vertical="center" wrapText="1"/>
    </xf>
    <xf numFmtId="168" fontId="20" fillId="6" borderId="0" xfId="0" applyNumberFormat="1" applyFont="1" applyFill="1" applyAlignment="1">
      <alignment vertical="center"/>
    </xf>
    <xf numFmtId="10" fontId="20" fillId="6" borderId="0" xfId="0" applyNumberFormat="1" applyFont="1" applyFill="1" applyAlignment="1">
      <alignment horizontal="center" vertical="center" wrapText="1"/>
    </xf>
    <xf numFmtId="168" fontId="20" fillId="6" borderId="0" xfId="0" applyNumberFormat="1" applyFont="1" applyFill="1" applyAlignment="1">
      <alignment horizontal="center" vertical="center"/>
    </xf>
    <xf numFmtId="9" fontId="20" fillId="6" borderId="0" xfId="4" applyFont="1" applyFill="1" applyBorder="1" applyAlignment="1">
      <alignment horizontal="center" vertical="center"/>
    </xf>
    <xf numFmtId="0" fontId="20" fillId="6" borderId="0" xfId="0" applyFont="1" applyFill="1" applyAlignment="1">
      <alignment horizontal="right" vertical="center"/>
    </xf>
    <xf numFmtId="10" fontId="20" fillId="9" borderId="0" xfId="0" applyNumberFormat="1" applyFont="1" applyFill="1" applyAlignment="1">
      <alignment horizontal="center" vertical="center" wrapText="1"/>
    </xf>
    <xf numFmtId="10" fontId="20" fillId="6" borderId="0" xfId="4" applyNumberFormat="1" applyFont="1" applyFill="1" applyBorder="1" applyAlignment="1">
      <alignment horizontal="center" vertical="center"/>
    </xf>
    <xf numFmtId="14" fontId="20" fillId="9" borderId="0" xfId="0" applyNumberFormat="1" applyFont="1" applyFill="1" applyAlignment="1">
      <alignment horizontal="right" vertical="center"/>
    </xf>
    <xf numFmtId="0" fontId="5" fillId="9" borderId="0" xfId="0" applyFont="1" applyFill="1"/>
    <xf numFmtId="0" fontId="5" fillId="0" borderId="0" xfId="0" applyFont="1"/>
    <xf numFmtId="0" fontId="5" fillId="5" borderId="24" xfId="0" applyFont="1" applyFill="1" applyBorder="1" applyAlignment="1">
      <alignment horizontal="center" vertical="center"/>
    </xf>
    <xf numFmtId="43" fontId="5" fillId="11" borderId="9" xfId="1" applyFont="1" applyFill="1" applyBorder="1" applyAlignment="1">
      <alignment horizontal="center"/>
    </xf>
    <xf numFmtId="43" fontId="20" fillId="9" borderId="0" xfId="1" applyFont="1" applyFill="1" applyBorder="1" applyAlignment="1">
      <alignment horizontal="center" vertical="center"/>
    </xf>
    <xf numFmtId="43" fontId="20" fillId="9" borderId="0" xfId="1" applyFont="1" applyFill="1" applyBorder="1" applyAlignment="1">
      <alignment vertical="center"/>
    </xf>
    <xf numFmtId="0" fontId="20" fillId="6" borderId="40" xfId="0" applyFont="1" applyFill="1" applyBorder="1" applyAlignment="1">
      <alignment horizontal="center" vertical="center" wrapText="1"/>
    </xf>
    <xf numFmtId="0" fontId="20" fillId="6" borderId="40" xfId="0" applyFont="1" applyFill="1" applyBorder="1" applyAlignment="1">
      <alignment vertical="center" wrapText="1"/>
    </xf>
    <xf numFmtId="43" fontId="20" fillId="6" borderId="40" xfId="1" applyFont="1" applyFill="1" applyBorder="1" applyAlignment="1">
      <alignment horizontal="center" vertical="center" wrapText="1"/>
    </xf>
    <xf numFmtId="168" fontId="20" fillId="6" borderId="40" xfId="1" applyNumberFormat="1" applyFont="1" applyFill="1" applyBorder="1" applyAlignment="1">
      <alignment vertical="center" wrapText="1"/>
    </xf>
    <xf numFmtId="43" fontId="20" fillId="6" borderId="40" xfId="1" applyFont="1" applyFill="1" applyBorder="1" applyAlignment="1">
      <alignment vertical="center" wrapText="1"/>
    </xf>
    <xf numFmtId="168" fontId="20" fillId="6" borderId="40" xfId="1" applyNumberFormat="1" applyFont="1" applyFill="1" applyBorder="1" applyAlignment="1">
      <alignment horizontal="right" vertical="center" wrapText="1"/>
    </xf>
    <xf numFmtId="43" fontId="20" fillId="9" borderId="0" xfId="1" applyFont="1" applyFill="1" applyBorder="1" applyAlignment="1">
      <alignment horizontal="center" vertical="center" wrapText="1"/>
    </xf>
    <xf numFmtId="43" fontId="20" fillId="9" borderId="0" xfId="1" applyFont="1" applyFill="1" applyBorder="1" applyAlignment="1">
      <alignment vertical="center" wrapText="1"/>
    </xf>
    <xf numFmtId="0" fontId="20" fillId="6" borderId="0" xfId="0" applyFont="1" applyFill="1" applyAlignment="1">
      <alignment horizontal="left" vertical="center" wrapText="1"/>
    </xf>
    <xf numFmtId="43" fontId="20" fillId="6" borderId="0" xfId="1" applyFont="1" applyFill="1" applyBorder="1" applyAlignment="1">
      <alignment horizontal="center" vertical="center" wrapText="1"/>
    </xf>
    <xf numFmtId="43" fontId="20" fillId="6" borderId="0" xfId="1" applyFont="1" applyFill="1" applyBorder="1" applyAlignment="1">
      <alignment vertical="center" wrapText="1"/>
    </xf>
    <xf numFmtId="14" fontId="20" fillId="6" borderId="0" xfId="0" applyNumberFormat="1" applyFont="1" applyFill="1" applyAlignment="1">
      <alignment horizontal="right" vertical="center"/>
    </xf>
    <xf numFmtId="43" fontId="20" fillId="0" borderId="0" xfId="1" applyFont="1" applyFill="1" applyBorder="1" applyAlignment="1">
      <alignment horizontal="center" vertical="center" wrapText="1"/>
    </xf>
    <xf numFmtId="168" fontId="20" fillId="0" borderId="0" xfId="1" applyNumberFormat="1" applyFont="1" applyFill="1" applyBorder="1" applyAlignment="1">
      <alignment horizontal="center" vertical="center" wrapText="1"/>
    </xf>
    <xf numFmtId="168" fontId="20" fillId="0" borderId="0" xfId="0" applyNumberFormat="1" applyFont="1" applyAlignment="1">
      <alignment horizontal="center" vertical="center" wrapText="1"/>
    </xf>
    <xf numFmtId="168" fontId="20" fillId="0" borderId="0" xfId="0" applyNumberFormat="1" applyFont="1" applyAlignment="1">
      <alignment vertical="center"/>
    </xf>
    <xf numFmtId="43" fontId="20" fillId="0" borderId="0" xfId="1" applyFont="1" applyFill="1" applyBorder="1" applyAlignment="1">
      <alignment vertical="center" wrapText="1"/>
    </xf>
    <xf numFmtId="14" fontId="20" fillId="0" borderId="0" xfId="0" applyNumberFormat="1" applyFont="1" applyAlignment="1">
      <alignment horizontal="right" vertical="center"/>
    </xf>
    <xf numFmtId="43" fontId="20" fillId="0" borderId="0" xfId="1" applyFont="1" applyFill="1" applyBorder="1" applyAlignment="1">
      <alignment horizontal="center" vertical="center"/>
    </xf>
    <xf numFmtId="0" fontId="46" fillId="5" borderId="10" xfId="0" applyFont="1" applyFill="1" applyBorder="1"/>
    <xf numFmtId="43" fontId="46" fillId="5" borderId="10" xfId="1" applyFont="1" applyFill="1" applyBorder="1" applyAlignment="1">
      <alignment horizontal="center"/>
    </xf>
    <xf numFmtId="168" fontId="46" fillId="5" borderId="10" xfId="0" applyNumberFormat="1" applyFont="1" applyFill="1" applyBorder="1"/>
    <xf numFmtId="0" fontId="46" fillId="5" borderId="10" xfId="0" applyFont="1" applyFill="1" applyBorder="1" applyAlignment="1">
      <alignment horizontal="center"/>
    </xf>
    <xf numFmtId="43" fontId="46" fillId="5" borderId="23" xfId="1" applyFont="1" applyFill="1" applyBorder="1"/>
    <xf numFmtId="0" fontId="46" fillId="5" borderId="24" xfId="0" applyFont="1" applyFill="1" applyBorder="1"/>
    <xf numFmtId="0" fontId="47" fillId="9" borderId="25" xfId="0" applyFont="1" applyFill="1" applyBorder="1" applyAlignment="1">
      <alignment horizontal="center"/>
    </xf>
    <xf numFmtId="43" fontId="47" fillId="9" borderId="0" xfId="1" applyFont="1" applyFill="1" applyAlignment="1">
      <alignment horizontal="center"/>
    </xf>
    <xf numFmtId="43" fontId="47" fillId="9" borderId="0" xfId="1" applyFont="1" applyFill="1"/>
    <xf numFmtId="0" fontId="5" fillId="11" borderId="11" xfId="0" applyFont="1" applyFill="1" applyBorder="1" applyAlignment="1">
      <alignment horizontal="left" vertical="center"/>
    </xf>
    <xf numFmtId="43" fontId="5" fillId="11" borderId="11" xfId="1" applyFont="1" applyFill="1" applyBorder="1" applyAlignment="1">
      <alignment horizontal="left" vertical="center"/>
    </xf>
    <xf numFmtId="0" fontId="20" fillId="6" borderId="40" xfId="0" applyFont="1" applyFill="1" applyBorder="1" applyAlignment="1">
      <alignment horizontal="left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1" borderId="10" xfId="3" applyFont="1" applyFill="1" applyBorder="1" applyAlignment="1">
      <alignment horizontal="center" vertical="center" wrapText="1"/>
    </xf>
    <xf numFmtId="0" fontId="50" fillId="0" borderId="0" xfId="3" applyFont="1" applyAlignment="1">
      <alignment horizontal="center" vertical="center" wrapText="1"/>
    </xf>
    <xf numFmtId="168" fontId="50" fillId="0" borderId="0" xfId="1" applyNumberFormat="1" applyFont="1" applyBorder="1" applyAlignment="1">
      <alignment vertical="center"/>
    </xf>
    <xf numFmtId="14" fontId="50" fillId="0" borderId="0" xfId="0" applyNumberFormat="1" applyFont="1" applyAlignment="1">
      <alignment horizontal="center" vertical="center"/>
    </xf>
    <xf numFmtId="0" fontId="46" fillId="5" borderId="8" xfId="0" applyFont="1" applyFill="1" applyBorder="1" applyAlignment="1">
      <alignment horizontal="center" vertical="center"/>
    </xf>
    <xf numFmtId="168" fontId="5" fillId="5" borderId="8" xfId="1" applyNumberFormat="1" applyFont="1" applyFill="1" applyBorder="1" applyAlignment="1">
      <alignment horizontal="right" vertical="center"/>
    </xf>
    <xf numFmtId="0" fontId="5" fillId="5" borderId="8" xfId="0" applyFont="1" applyFill="1" applyBorder="1" applyAlignment="1">
      <alignment horizontal="right" vertical="center"/>
    </xf>
    <xf numFmtId="0" fontId="50" fillId="5" borderId="8" xfId="0" applyFont="1" applyFill="1" applyBorder="1" applyAlignment="1">
      <alignment horizontal="center" vertical="center"/>
    </xf>
    <xf numFmtId="0" fontId="46" fillId="5" borderId="35" xfId="0" applyFont="1" applyFill="1" applyBorder="1" applyAlignment="1">
      <alignment horizontal="center" vertical="center"/>
    </xf>
    <xf numFmtId="10" fontId="20" fillId="0" borderId="0" xfId="0" applyNumberFormat="1" applyFont="1" applyAlignment="1">
      <alignment horizontal="center" vertical="center" wrapText="1"/>
    </xf>
    <xf numFmtId="170" fontId="20" fillId="6" borderId="0" xfId="4" applyNumberFormat="1" applyFont="1" applyFill="1" applyBorder="1" applyAlignment="1">
      <alignment horizontal="center" vertical="center"/>
    </xf>
    <xf numFmtId="43" fontId="46" fillId="5" borderId="10" xfId="0" applyNumberFormat="1" applyFont="1" applyFill="1" applyBorder="1" applyAlignment="1">
      <alignment vertical="center"/>
    </xf>
    <xf numFmtId="0" fontId="20" fillId="6" borderId="0" xfId="0" applyFont="1" applyFill="1" applyAlignment="1">
      <alignment vertical="center"/>
    </xf>
    <xf numFmtId="10" fontId="20" fillId="6" borderId="0" xfId="0" applyNumberFormat="1" applyFont="1" applyFill="1" applyAlignment="1">
      <alignment horizontal="center" vertical="center"/>
    </xf>
    <xf numFmtId="168" fontId="20" fillId="6" borderId="0" xfId="1" applyNumberFormat="1" applyFont="1" applyFill="1" applyBorder="1" applyAlignment="1">
      <alignment vertical="center"/>
    </xf>
    <xf numFmtId="43" fontId="20" fillId="6" borderId="0" xfId="1" applyFont="1" applyFill="1" applyBorder="1" applyAlignment="1">
      <alignment vertical="center"/>
    </xf>
    <xf numFmtId="168" fontId="20" fillId="6" borderId="0" xfId="1" applyNumberFormat="1" applyFont="1" applyFill="1" applyBorder="1" applyAlignment="1">
      <alignment horizontal="right" vertical="center"/>
    </xf>
    <xf numFmtId="14" fontId="20" fillId="6" borderId="0" xfId="0" applyNumberFormat="1" applyFont="1" applyFill="1" applyAlignment="1">
      <alignment horizontal="center" vertical="center"/>
    </xf>
    <xf numFmtId="0" fontId="20" fillId="22" borderId="0" xfId="0" applyFont="1" applyFill="1" applyAlignment="1">
      <alignment vertical="center"/>
    </xf>
    <xf numFmtId="0" fontId="20" fillId="22" borderId="0" xfId="0" applyFont="1" applyFill="1" applyAlignment="1">
      <alignment horizontal="center" vertical="center"/>
    </xf>
    <xf numFmtId="10" fontId="20" fillId="22" borderId="0" xfId="0" applyNumberFormat="1" applyFont="1" applyFill="1" applyAlignment="1">
      <alignment horizontal="center" vertical="center"/>
    </xf>
    <xf numFmtId="168" fontId="20" fillId="22" borderId="0" xfId="1" applyNumberFormat="1" applyFont="1" applyFill="1" applyBorder="1" applyAlignment="1">
      <alignment vertical="center"/>
    </xf>
    <xf numFmtId="43" fontId="20" fillId="22" borderId="0" xfId="1" applyFont="1" applyFill="1" applyBorder="1" applyAlignment="1">
      <alignment vertical="center"/>
    </xf>
    <xf numFmtId="168" fontId="20" fillId="22" borderId="0" xfId="1" applyNumberFormat="1" applyFont="1" applyFill="1" applyBorder="1" applyAlignment="1">
      <alignment horizontal="right" vertical="center"/>
    </xf>
    <xf numFmtId="14" fontId="20" fillId="22" borderId="0" xfId="0" applyNumberFormat="1" applyFont="1" applyFill="1" applyAlignment="1">
      <alignment horizontal="center" vertical="center"/>
    </xf>
    <xf numFmtId="1" fontId="20" fillId="22" borderId="0" xfId="0" applyNumberFormat="1" applyFont="1" applyFill="1" applyAlignment="1">
      <alignment horizontal="center" vertical="center"/>
    </xf>
    <xf numFmtId="0" fontId="20" fillId="22" borderId="0" xfId="0" applyFont="1" applyFill="1" applyAlignment="1">
      <alignment vertical="center" wrapText="1"/>
    </xf>
    <xf numFmtId="171" fontId="20" fillId="6" borderId="0" xfId="0" applyNumberFormat="1" applyFont="1" applyFill="1" applyAlignment="1">
      <alignment horizontal="center" vertical="center"/>
    </xf>
    <xf numFmtId="169" fontId="20" fillId="6" borderId="0" xfId="0" applyNumberFormat="1" applyFont="1" applyFill="1" applyAlignment="1">
      <alignment horizontal="center" vertical="center"/>
    </xf>
    <xf numFmtId="172" fontId="20" fillId="22" borderId="0" xfId="1" applyNumberFormat="1" applyFont="1" applyFill="1" applyBorder="1" applyAlignment="1">
      <alignment vertical="center"/>
    </xf>
    <xf numFmtId="0" fontId="5" fillId="5" borderId="8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vertical="center"/>
    </xf>
    <xf numFmtId="0" fontId="20" fillId="5" borderId="8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right" vertical="center"/>
    </xf>
    <xf numFmtId="43" fontId="5" fillId="5" borderId="8" xfId="1" applyFont="1" applyFill="1" applyBorder="1" applyAlignment="1">
      <alignment horizontal="right" vertical="center"/>
    </xf>
    <xf numFmtId="0" fontId="20" fillId="22" borderId="0" xfId="0" applyFont="1" applyFill="1" applyAlignment="1">
      <alignment horizontal="center" vertical="center" wrapText="1"/>
    </xf>
    <xf numFmtId="168" fontId="20" fillId="6" borderId="0" xfId="1" applyNumberFormat="1" applyFont="1" applyFill="1" applyBorder="1" applyAlignment="1">
      <alignment vertical="center" wrapText="1"/>
    </xf>
    <xf numFmtId="168" fontId="20" fillId="6" borderId="0" xfId="1" applyNumberFormat="1" applyFont="1" applyFill="1" applyBorder="1" applyAlignment="1">
      <alignment horizontal="right" vertical="center" wrapText="1"/>
    </xf>
    <xf numFmtId="0" fontId="5" fillId="11" borderId="10" xfId="0" applyFont="1" applyFill="1" applyBorder="1" applyAlignment="1">
      <alignment horizontal="left" vertical="center" wrapText="1"/>
    </xf>
    <xf numFmtId="168" fontId="20" fillId="6" borderId="0" xfId="1" applyNumberFormat="1" applyFont="1" applyFill="1" applyBorder="1" applyAlignment="1">
      <alignment horizontal="left" vertical="center" wrapText="1"/>
    </xf>
    <xf numFmtId="168" fontId="0" fillId="9" borderId="0" xfId="0" applyNumberFormat="1" applyFill="1"/>
    <xf numFmtId="0" fontId="54" fillId="22" borderId="0" xfId="0" applyFont="1" applyFill="1" applyAlignment="1">
      <alignment vertical="center"/>
    </xf>
    <xf numFmtId="10" fontId="54" fillId="0" borderId="0" xfId="0" applyNumberFormat="1" applyFont="1" applyAlignment="1">
      <alignment horizontal="center" vertical="center"/>
    </xf>
    <xf numFmtId="0" fontId="5" fillId="11" borderId="9" xfId="0" applyFont="1" applyFill="1" applyBorder="1" applyAlignment="1">
      <alignment horizontal="center" vertical="center"/>
    </xf>
    <xf numFmtId="43" fontId="5" fillId="11" borderId="11" xfId="1" applyFont="1" applyFill="1" applyBorder="1" applyAlignment="1">
      <alignment horizontal="center" vertical="center"/>
    </xf>
    <xf numFmtId="43" fontId="5" fillId="11" borderId="9" xfId="1" applyFont="1" applyFill="1" applyBorder="1" applyAlignment="1">
      <alignment horizontal="center" vertical="center"/>
    </xf>
    <xf numFmtId="168" fontId="5" fillId="5" borderId="8" xfId="1" applyNumberFormat="1" applyFont="1" applyFill="1" applyBorder="1" applyAlignment="1">
      <alignment vertical="center"/>
    </xf>
    <xf numFmtId="170" fontId="20" fillId="5" borderId="0" xfId="4" applyNumberFormat="1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/>
    </xf>
    <xf numFmtId="168" fontId="5" fillId="5" borderId="10" xfId="0" applyNumberFormat="1" applyFont="1" applyFill="1" applyBorder="1" applyAlignment="1">
      <alignment vertical="center"/>
    </xf>
    <xf numFmtId="0" fontId="10" fillId="9" borderId="0" xfId="0" applyFont="1" applyFill="1"/>
    <xf numFmtId="43" fontId="5" fillId="5" borderId="10" xfId="0" applyNumberFormat="1" applyFont="1" applyFill="1" applyBorder="1" applyAlignment="1">
      <alignment vertical="center"/>
    </xf>
    <xf numFmtId="0" fontId="55" fillId="9" borderId="0" xfId="0" applyFont="1" applyFill="1"/>
    <xf numFmtId="0" fontId="55" fillId="0" borderId="0" xfId="0" applyFont="1"/>
    <xf numFmtId="0" fontId="5" fillId="5" borderId="10" xfId="0" applyFont="1" applyFill="1" applyBorder="1" applyAlignment="1">
      <alignment horizontal="center"/>
    </xf>
    <xf numFmtId="0" fontId="5" fillId="5" borderId="10" xfId="0" applyFont="1" applyFill="1" applyBorder="1"/>
    <xf numFmtId="43" fontId="5" fillId="5" borderId="10" xfId="1" applyFont="1" applyFill="1" applyBorder="1" applyAlignment="1">
      <alignment horizontal="center"/>
    </xf>
    <xf numFmtId="168" fontId="5" fillId="5" borderId="10" xfId="0" applyNumberFormat="1" applyFont="1" applyFill="1" applyBorder="1"/>
    <xf numFmtId="0" fontId="56" fillId="9" borderId="0" xfId="0" applyFont="1" applyFill="1"/>
    <xf numFmtId="43" fontId="56" fillId="9" borderId="0" xfId="1" applyFont="1" applyFill="1" applyAlignment="1">
      <alignment horizontal="center"/>
    </xf>
    <xf numFmtId="0" fontId="56" fillId="9" borderId="0" xfId="0" applyFont="1" applyFill="1" applyAlignment="1">
      <alignment horizontal="center"/>
    </xf>
    <xf numFmtId="43" fontId="56" fillId="9" borderId="0" xfId="1" applyFont="1" applyFill="1"/>
    <xf numFmtId="0" fontId="56" fillId="0" borderId="0" xfId="0" applyFont="1" applyAlignment="1">
      <alignment horizontal="center"/>
    </xf>
    <xf numFmtId="0" fontId="20" fillId="0" borderId="0" xfId="3" applyAlignment="1">
      <alignment horizontal="center" vertical="center" wrapText="1"/>
    </xf>
    <xf numFmtId="0" fontId="20" fillId="0" borderId="0" xfId="3" applyAlignment="1">
      <alignment horizontal="left" vertical="center" wrapText="1"/>
    </xf>
    <xf numFmtId="168" fontId="20" fillId="0" borderId="0" xfId="1" applyNumberFormat="1" applyFont="1" applyBorder="1" applyAlignment="1">
      <alignment vertical="center"/>
    </xf>
    <xf numFmtId="168" fontId="20" fillId="0" borderId="0" xfId="1" applyNumberFormat="1" applyFont="1" applyBorder="1" applyAlignment="1">
      <alignment horizontal="center" vertical="center"/>
    </xf>
    <xf numFmtId="14" fontId="20" fillId="0" borderId="0" xfId="0" applyNumberFormat="1" applyFont="1" applyAlignment="1">
      <alignment horizontal="left" vertical="center"/>
    </xf>
    <xf numFmtId="0" fontId="5" fillId="5" borderId="35" xfId="0" applyFont="1" applyFill="1" applyBorder="1" applyAlignment="1">
      <alignment horizontal="center" vertical="center"/>
    </xf>
    <xf numFmtId="168" fontId="43" fillId="5" borderId="0" xfId="0" applyNumberFormat="1" applyFont="1" applyFill="1"/>
    <xf numFmtId="168" fontId="57" fillId="5" borderId="0" xfId="1" applyNumberFormat="1" applyFont="1" applyFill="1" applyBorder="1" applyAlignment="1">
      <alignment horizontal="right"/>
    </xf>
    <xf numFmtId="0" fontId="43" fillId="5" borderId="0" xfId="0" applyFont="1" applyFill="1"/>
    <xf numFmtId="14" fontId="20" fillId="6" borderId="0" xfId="0" applyNumberFormat="1" applyFont="1" applyFill="1" applyAlignment="1">
      <alignment horizontal="left" vertical="center"/>
    </xf>
    <xf numFmtId="0" fontId="0" fillId="0" borderId="0" xfId="0" applyAlignment="1">
      <alignment horizontal="right"/>
    </xf>
    <xf numFmtId="168" fontId="20" fillId="6" borderId="0" xfId="0" applyNumberFormat="1" applyFont="1" applyFill="1" applyAlignment="1">
      <alignment horizontal="left" vertical="center"/>
    </xf>
    <xf numFmtId="0" fontId="5" fillId="11" borderId="0" xfId="0" applyFont="1" applyFill="1" applyAlignment="1">
      <alignment horizontal="center"/>
    </xf>
    <xf numFmtId="168" fontId="20" fillId="6" borderId="0" xfId="1" applyNumberFormat="1" applyFont="1" applyFill="1" applyAlignment="1">
      <alignment horizontal="center" vertical="center" wrapText="1"/>
    </xf>
    <xf numFmtId="9" fontId="20" fillId="6" borderId="0" xfId="0" applyNumberFormat="1" applyFont="1" applyFill="1" applyAlignment="1">
      <alignment horizontal="center" vertical="center" wrapText="1"/>
    </xf>
    <xf numFmtId="173" fontId="20" fillId="6" borderId="0" xfId="0" applyNumberFormat="1" applyFont="1" applyFill="1" applyAlignment="1">
      <alignment horizontal="center" vertical="center"/>
    </xf>
    <xf numFmtId="168" fontId="20" fillId="0" borderId="0" xfId="1" applyNumberFormat="1" applyFont="1" applyFill="1" applyBorder="1" applyAlignment="1">
      <alignment vertical="center" wrapText="1"/>
    </xf>
    <xf numFmtId="168" fontId="20" fillId="0" borderId="0" xfId="1" applyNumberFormat="1" applyFont="1" applyFill="1" applyBorder="1" applyAlignment="1">
      <alignment horizontal="center" vertical="center"/>
    </xf>
    <xf numFmtId="168" fontId="20" fillId="0" borderId="0" xfId="1" applyNumberFormat="1" applyFont="1" applyAlignment="1">
      <alignment horizontal="center" vertical="center" wrapText="1"/>
    </xf>
    <xf numFmtId="168" fontId="20" fillId="0" borderId="0" xfId="1" applyNumberFormat="1" applyFont="1" applyFill="1" applyAlignment="1">
      <alignment horizontal="center" vertical="center" wrapText="1"/>
    </xf>
    <xf numFmtId="9" fontId="20" fillId="0" borderId="0" xfId="0" applyNumberFormat="1" applyFont="1" applyAlignment="1">
      <alignment horizontal="center" vertical="center" wrapText="1"/>
    </xf>
    <xf numFmtId="173" fontId="20" fillId="0" borderId="0" xfId="0" applyNumberFormat="1" applyFont="1" applyAlignment="1">
      <alignment horizontal="center" vertical="center"/>
    </xf>
    <xf numFmtId="168" fontId="50" fillId="0" borderId="0" xfId="1" applyNumberFormat="1" applyFont="1" applyAlignment="1">
      <alignment vertical="center"/>
    </xf>
    <xf numFmtId="0" fontId="50" fillId="0" borderId="0" xfId="0" applyFont="1" applyAlignment="1">
      <alignment horizontal="center" vertical="center"/>
    </xf>
    <xf numFmtId="170" fontId="50" fillId="6" borderId="0" xfId="0" applyNumberFormat="1" applyFont="1" applyFill="1" applyAlignment="1">
      <alignment horizontal="center" vertical="center"/>
    </xf>
    <xf numFmtId="169" fontId="20" fillId="6" borderId="0" xfId="0" applyNumberFormat="1" applyFont="1" applyFill="1" applyAlignment="1">
      <alignment horizontal="center" vertical="center" wrapText="1"/>
    </xf>
    <xf numFmtId="168" fontId="20" fillId="9" borderId="0" xfId="1" applyNumberFormat="1" applyFont="1" applyFill="1" applyBorder="1" applyAlignment="1">
      <alignment vertical="center" wrapText="1"/>
    </xf>
    <xf numFmtId="168" fontId="20" fillId="9" borderId="0" xfId="1" applyNumberFormat="1" applyFont="1" applyFill="1" applyAlignment="1">
      <alignment horizontal="center" vertical="center" wrapText="1"/>
    </xf>
    <xf numFmtId="173" fontId="20" fillId="9" borderId="0" xfId="0" applyNumberFormat="1" applyFont="1" applyFill="1" applyAlignment="1">
      <alignment horizontal="center" vertical="center"/>
    </xf>
    <xf numFmtId="0" fontId="20" fillId="25" borderId="0" xfId="0" applyFont="1" applyFill="1" applyAlignment="1">
      <alignment vertical="center" wrapText="1"/>
    </xf>
    <xf numFmtId="0" fontId="20" fillId="9" borderId="40" xfId="0" applyFont="1" applyFill="1" applyBorder="1" applyAlignment="1">
      <alignment horizontal="left" vertical="center" wrapText="1"/>
    </xf>
    <xf numFmtId="0" fontId="46" fillId="5" borderId="10" xfId="0" applyFont="1" applyFill="1" applyBorder="1" applyAlignment="1">
      <alignment vertical="center" wrapText="1"/>
    </xf>
    <xf numFmtId="168" fontId="46" fillId="5" borderId="10" xfId="1" applyNumberFormat="1" applyFont="1" applyFill="1" applyBorder="1" applyAlignment="1">
      <alignment horizontal="center" vertical="center"/>
    </xf>
    <xf numFmtId="168" fontId="46" fillId="5" borderId="10" xfId="1" applyNumberFormat="1" applyFont="1" applyFill="1" applyBorder="1" applyAlignment="1">
      <alignment vertical="center"/>
    </xf>
    <xf numFmtId="9" fontId="50" fillId="0" borderId="0" xfId="0" applyNumberFormat="1" applyFont="1" applyAlignment="1">
      <alignment horizontal="center" vertical="center"/>
    </xf>
    <xf numFmtId="43" fontId="20" fillId="9" borderId="0" xfId="1" applyFont="1" applyFill="1" applyAlignment="1">
      <alignment vertical="center"/>
    </xf>
    <xf numFmtId="0" fontId="60" fillId="15" borderId="0" xfId="0" applyFont="1" applyFill="1" applyAlignment="1">
      <alignment vertical="center"/>
    </xf>
    <xf numFmtId="0" fontId="20" fillId="15" borderId="0" xfId="0" applyFont="1" applyFill="1" applyAlignment="1">
      <alignment horizontal="right" vertical="center" wrapText="1"/>
    </xf>
    <xf numFmtId="0" fontId="20" fillId="15" borderId="0" xfId="0" applyFont="1" applyFill="1" applyAlignment="1">
      <alignment vertical="center" wrapText="1"/>
    </xf>
    <xf numFmtId="20" fontId="20" fillId="15" borderId="0" xfId="0" applyNumberFormat="1" applyFont="1" applyFill="1" applyAlignment="1">
      <alignment horizontal="center" vertical="center" wrapText="1"/>
    </xf>
    <xf numFmtId="168" fontId="20" fillId="15" borderId="0" xfId="1" applyNumberFormat="1" applyFont="1" applyFill="1" applyAlignment="1">
      <alignment horizontal="center" vertical="center" wrapText="1"/>
    </xf>
    <xf numFmtId="168" fontId="20" fillId="15" borderId="0" xfId="1" applyNumberFormat="1" applyFont="1" applyFill="1" applyAlignment="1">
      <alignment vertical="center" wrapText="1"/>
    </xf>
    <xf numFmtId="43" fontId="20" fillId="15" borderId="0" xfId="1" applyFont="1" applyFill="1" applyAlignment="1">
      <alignment horizontal="center" vertical="center"/>
    </xf>
    <xf numFmtId="168" fontId="20" fillId="15" borderId="0" xfId="1" applyNumberFormat="1" applyFont="1" applyFill="1" applyAlignment="1">
      <alignment horizontal="right" vertical="center" wrapText="1"/>
    </xf>
    <xf numFmtId="0" fontId="20" fillId="15" borderId="41" xfId="0" applyFont="1" applyFill="1" applyBorder="1" applyAlignment="1">
      <alignment vertical="center"/>
    </xf>
    <xf numFmtId="0" fontId="5" fillId="5" borderId="8" xfId="0" applyFont="1" applyFill="1" applyBorder="1" applyAlignment="1">
      <alignment horizontal="right" vertical="center" wrapText="1"/>
    </xf>
    <xf numFmtId="168" fontId="5" fillId="5" borderId="8" xfId="1" applyNumberFormat="1" applyFont="1" applyFill="1" applyBorder="1" applyAlignment="1">
      <alignment horizontal="center" vertical="center"/>
    </xf>
    <xf numFmtId="43" fontId="5" fillId="5" borderId="8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right" vertical="center" wrapText="1"/>
    </xf>
    <xf numFmtId="168" fontId="20" fillId="0" borderId="0" xfId="1" applyNumberFormat="1" applyFont="1" applyFill="1" applyAlignment="1">
      <alignment vertical="center" wrapText="1"/>
    </xf>
    <xf numFmtId="43" fontId="20" fillId="0" borderId="0" xfId="1" applyFont="1" applyFill="1" applyAlignment="1">
      <alignment horizontal="center" vertical="center"/>
    </xf>
    <xf numFmtId="168" fontId="20" fillId="0" borderId="0" xfId="1" applyNumberFormat="1" applyFont="1" applyFill="1" applyAlignment="1">
      <alignment horizontal="right" vertical="center" wrapText="1"/>
    </xf>
    <xf numFmtId="0" fontId="20" fillId="0" borderId="41" xfId="0" applyFont="1" applyBorder="1" applyAlignment="1">
      <alignment vertical="center"/>
    </xf>
    <xf numFmtId="0" fontId="5" fillId="5" borderId="0" xfId="0" applyFont="1" applyFill="1" applyAlignment="1">
      <alignment horizontal="center"/>
    </xf>
    <xf numFmtId="0" fontId="5" fillId="5" borderId="0" xfId="0" applyFont="1" applyFill="1"/>
    <xf numFmtId="43" fontId="5" fillId="5" borderId="0" xfId="1" applyFont="1" applyFill="1" applyBorder="1" applyAlignment="1">
      <alignment horizontal="center"/>
    </xf>
    <xf numFmtId="168" fontId="5" fillId="5" borderId="0" xfId="0" applyNumberFormat="1" applyFont="1" applyFill="1"/>
    <xf numFmtId="168" fontId="20" fillId="0" borderId="0" xfId="1" applyNumberFormat="1" applyFont="1" applyFill="1" applyBorder="1" applyAlignment="1">
      <alignment vertical="center"/>
    </xf>
    <xf numFmtId="168" fontId="20" fillId="0" borderId="0" xfId="1" applyNumberFormat="1" applyFont="1" applyFill="1" applyBorder="1" applyAlignment="1">
      <alignment horizontal="left" vertical="center" wrapText="1"/>
    </xf>
    <xf numFmtId="168" fontId="20" fillId="0" borderId="0" xfId="0" applyNumberFormat="1" applyFont="1" applyAlignment="1">
      <alignment horizontal="left" vertical="center"/>
    </xf>
    <xf numFmtId="43" fontId="20" fillId="0" borderId="0" xfId="1" applyFont="1" applyFill="1" applyBorder="1" applyAlignment="1">
      <alignment vertical="center"/>
    </xf>
    <xf numFmtId="168" fontId="20" fillId="0" borderId="0" xfId="1" applyNumberFormat="1" applyFont="1" applyFill="1" applyBorder="1" applyAlignment="1">
      <alignment horizontal="right" vertical="center"/>
    </xf>
    <xf numFmtId="1" fontId="20" fillId="0" borderId="0" xfId="0" applyNumberFormat="1" applyFont="1" applyAlignment="1">
      <alignment horizontal="center" vertical="center"/>
    </xf>
    <xf numFmtId="10" fontId="20" fillId="0" borderId="1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68" fontId="20" fillId="0" borderId="0" xfId="0" applyNumberFormat="1" applyFont="1" applyAlignment="1">
      <alignment horizontal="right" vertical="center" wrapText="1"/>
    </xf>
    <xf numFmtId="0" fontId="46" fillId="5" borderId="35" xfId="0" applyFont="1" applyFill="1" applyBorder="1" applyAlignment="1">
      <alignment horizontal="center" vertical="center" wrapText="1"/>
    </xf>
    <xf numFmtId="0" fontId="46" fillId="5" borderId="8" xfId="0" applyFont="1" applyFill="1" applyBorder="1" applyAlignment="1">
      <alignment horizontal="center" vertical="center" wrapText="1"/>
    </xf>
    <xf numFmtId="168" fontId="5" fillId="5" borderId="8" xfId="1" applyNumberFormat="1" applyFont="1" applyFill="1" applyBorder="1" applyAlignment="1">
      <alignment horizontal="right" vertical="center" wrapText="1"/>
    </xf>
    <xf numFmtId="0" fontId="50" fillId="5" borderId="8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right" vertical="center" wrapText="1"/>
    </xf>
    <xf numFmtId="168" fontId="50" fillId="0" borderId="0" xfId="1" applyNumberFormat="1" applyFont="1" applyAlignment="1">
      <alignment vertical="center" wrapText="1"/>
    </xf>
    <xf numFmtId="168" fontId="20" fillId="0" borderId="0" xfId="0" applyNumberFormat="1" applyFont="1" applyAlignment="1">
      <alignment vertical="center" wrapText="1"/>
    </xf>
    <xf numFmtId="14" fontId="20" fillId="6" borderId="0" xfId="0" applyNumberFormat="1" applyFont="1" applyFill="1" applyAlignment="1">
      <alignment horizontal="left" vertical="center" wrapText="1"/>
    </xf>
    <xf numFmtId="43" fontId="20" fillId="0" borderId="0" xfId="1" applyFont="1" applyBorder="1" applyAlignment="1">
      <alignment vertical="center"/>
    </xf>
    <xf numFmtId="43" fontId="5" fillId="5" borderId="8" xfId="1" applyFont="1" applyFill="1" applyBorder="1" applyAlignment="1">
      <alignment vertical="center"/>
    </xf>
    <xf numFmtId="0" fontId="11" fillId="11" borderId="11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/>
    </xf>
    <xf numFmtId="0" fontId="11" fillId="11" borderId="9" xfId="0" applyFont="1" applyFill="1" applyBorder="1" applyAlignment="1">
      <alignment horizontal="center" vertical="center" wrapText="1"/>
    </xf>
    <xf numFmtId="0" fontId="11" fillId="11" borderId="9" xfId="0" applyFont="1" applyFill="1" applyBorder="1" applyAlignment="1">
      <alignment horizontal="center"/>
    </xf>
    <xf numFmtId="0" fontId="14" fillId="6" borderId="0" xfId="0" applyFont="1" applyFill="1" applyAlignment="1">
      <alignment horizontal="center" vertical="center"/>
    </xf>
    <xf numFmtId="168" fontId="14" fillId="6" borderId="0" xfId="1" applyNumberFormat="1" applyFont="1" applyFill="1" applyBorder="1" applyAlignment="1">
      <alignment vertical="center" wrapText="1"/>
    </xf>
    <xf numFmtId="168" fontId="14" fillId="6" borderId="0" xfId="1" applyNumberFormat="1" applyFont="1" applyFill="1" applyBorder="1" applyAlignment="1">
      <alignment horizontal="center" vertical="center"/>
    </xf>
    <xf numFmtId="168" fontId="14" fillId="6" borderId="0" xfId="1" applyNumberFormat="1" applyFont="1" applyFill="1" applyAlignment="1">
      <alignment horizontal="center" vertical="center" wrapText="1"/>
    </xf>
    <xf numFmtId="168" fontId="14" fillId="6" borderId="0" xfId="1" applyNumberFormat="1" applyFont="1" applyFill="1" applyBorder="1" applyAlignment="1">
      <alignment horizontal="right" vertical="center" wrapText="1"/>
    </xf>
    <xf numFmtId="168" fontId="14" fillId="6" borderId="0" xfId="1" applyNumberFormat="1" applyFont="1" applyFill="1" applyBorder="1" applyAlignment="1">
      <alignment horizontal="center" vertical="center" wrapText="1"/>
    </xf>
    <xf numFmtId="9" fontId="14" fillId="6" borderId="0" xfId="0" applyNumberFormat="1" applyFont="1" applyFill="1" applyAlignment="1">
      <alignment horizontal="center" vertical="center" wrapText="1"/>
    </xf>
    <xf numFmtId="168" fontId="14" fillId="6" borderId="0" xfId="0" applyNumberFormat="1" applyFont="1" applyFill="1" applyAlignment="1">
      <alignment horizontal="center" vertical="center"/>
    </xf>
    <xf numFmtId="9" fontId="14" fillId="6" borderId="0" xfId="4" applyFont="1" applyFill="1" applyBorder="1" applyAlignment="1">
      <alignment horizontal="center" vertical="center"/>
    </xf>
    <xf numFmtId="0" fontId="61" fillId="6" borderId="0" xfId="0" applyFont="1" applyFill="1"/>
    <xf numFmtId="173" fontId="14" fillId="6" borderId="0" xfId="0" applyNumberFormat="1" applyFont="1" applyFill="1" applyAlignment="1">
      <alignment horizontal="right" vertical="center"/>
    </xf>
    <xf numFmtId="0" fontId="14" fillId="0" borderId="0" xfId="0" applyFont="1" applyAlignment="1">
      <alignment horizontal="center" vertical="center"/>
    </xf>
    <xf numFmtId="168" fontId="14" fillId="0" borderId="0" xfId="1" applyNumberFormat="1" applyFont="1" applyFill="1" applyBorder="1" applyAlignment="1">
      <alignment vertical="center" wrapText="1"/>
    </xf>
    <xf numFmtId="168" fontId="14" fillId="0" borderId="0" xfId="1" applyNumberFormat="1" applyFont="1" applyFill="1" applyBorder="1" applyAlignment="1">
      <alignment horizontal="center" vertical="center"/>
    </xf>
    <xf numFmtId="168" fontId="14" fillId="0" borderId="0" xfId="1" applyNumberFormat="1" applyFont="1" applyFill="1" applyAlignment="1">
      <alignment horizontal="center" vertical="center" wrapText="1"/>
    </xf>
    <xf numFmtId="168" fontId="14" fillId="0" borderId="0" xfId="1" applyNumberFormat="1" applyFont="1" applyFill="1" applyBorder="1" applyAlignment="1">
      <alignment horizontal="right" vertical="center" wrapText="1"/>
    </xf>
    <xf numFmtId="168" fontId="14" fillId="0" borderId="0" xfId="1" applyNumberFormat="1" applyFont="1" applyFill="1" applyBorder="1" applyAlignment="1">
      <alignment horizontal="center" vertical="center" wrapText="1"/>
    </xf>
    <xf numFmtId="9" fontId="14" fillId="0" borderId="0" xfId="0" applyNumberFormat="1" applyFont="1" applyAlignment="1">
      <alignment horizontal="center" vertical="center" wrapText="1"/>
    </xf>
    <xf numFmtId="168" fontId="14" fillId="0" borderId="0" xfId="0" applyNumberFormat="1" applyFont="1" applyAlignment="1">
      <alignment horizontal="center" vertical="center"/>
    </xf>
    <xf numFmtId="9" fontId="14" fillId="0" borderId="0" xfId="4" applyFont="1" applyFill="1" applyBorder="1" applyAlignment="1">
      <alignment horizontal="center" vertical="center"/>
    </xf>
    <xf numFmtId="173" fontId="14" fillId="0" borderId="0" xfId="0" applyNumberFormat="1" applyFont="1" applyAlignment="1">
      <alignment horizontal="right" vertical="center"/>
    </xf>
    <xf numFmtId="0" fontId="14" fillId="6" borderId="0" xfId="0" applyFont="1" applyFill="1" applyAlignment="1">
      <alignment horizontal="center" vertical="center" wrapText="1"/>
    </xf>
    <xf numFmtId="10" fontId="14" fillId="6" borderId="0" xfId="4" applyNumberFormat="1" applyFont="1" applyFill="1" applyAlignment="1">
      <alignment horizontal="center" vertical="center" wrapText="1"/>
    </xf>
    <xf numFmtId="10" fontId="14" fillId="6" borderId="0" xfId="4" applyNumberFormat="1" applyFont="1" applyFill="1" applyBorder="1" applyAlignment="1">
      <alignment horizontal="center" vertical="center"/>
    </xf>
    <xf numFmtId="168" fontId="20" fillId="6" borderId="0" xfId="1" applyNumberFormat="1" applyFont="1" applyFill="1" applyAlignment="1">
      <alignment horizontal="right" vertical="center" wrapText="1"/>
    </xf>
    <xf numFmtId="167" fontId="20" fillId="6" borderId="0" xfId="1" applyNumberFormat="1" applyFont="1" applyFill="1" applyBorder="1" applyAlignment="1">
      <alignment horizontal="center" vertical="center" wrapText="1"/>
    </xf>
    <xf numFmtId="0" fontId="20" fillId="0" borderId="40" xfId="0" applyFont="1" applyBorder="1" applyAlignment="1">
      <alignment horizontal="left" vertical="center" wrapText="1"/>
    </xf>
    <xf numFmtId="167" fontId="20" fillId="0" borderId="0" xfId="1" applyNumberFormat="1" applyFont="1" applyFill="1" applyBorder="1" applyAlignment="1">
      <alignment horizontal="center" vertical="center" wrapText="1"/>
    </xf>
    <xf numFmtId="10" fontId="14" fillId="0" borderId="0" xfId="4" applyNumberFormat="1" applyFont="1" applyFill="1" applyAlignment="1">
      <alignment horizontal="center" vertical="center" wrapText="1"/>
    </xf>
    <xf numFmtId="10" fontId="14" fillId="0" borderId="0" xfId="4" applyNumberFormat="1" applyFont="1" applyFill="1" applyBorder="1" applyAlignment="1">
      <alignment horizontal="center" vertical="center"/>
    </xf>
    <xf numFmtId="0" fontId="62" fillId="5" borderId="10" xfId="0" applyFont="1" applyFill="1" applyBorder="1" applyAlignment="1">
      <alignment horizontal="center" vertical="center"/>
    </xf>
    <xf numFmtId="0" fontId="62" fillId="5" borderId="10" xfId="0" applyFont="1" applyFill="1" applyBorder="1" applyAlignment="1">
      <alignment vertical="center"/>
    </xf>
    <xf numFmtId="168" fontId="62" fillId="5" borderId="10" xfId="1" applyNumberFormat="1" applyFont="1" applyFill="1" applyBorder="1" applyAlignment="1">
      <alignment horizontal="center" vertical="center"/>
    </xf>
    <xf numFmtId="168" fontId="62" fillId="5" borderId="10" xfId="1" applyNumberFormat="1" applyFont="1" applyFill="1" applyBorder="1" applyAlignment="1">
      <alignment vertical="center"/>
    </xf>
    <xf numFmtId="168" fontId="62" fillId="5" borderId="10" xfId="0" applyNumberFormat="1" applyFont="1" applyFill="1" applyBorder="1" applyAlignment="1">
      <alignment vertical="center"/>
    </xf>
    <xf numFmtId="168" fontId="20" fillId="0" borderId="0" xfId="0" applyNumberFormat="1" applyFont="1" applyAlignment="1">
      <alignment horizontal="left" vertical="center" wrapText="1"/>
    </xf>
    <xf numFmtId="43" fontId="20" fillId="0" borderId="0" xfId="0" applyNumberFormat="1" applyFont="1" applyAlignment="1">
      <alignment horizontal="right" vertical="center" wrapText="1"/>
    </xf>
    <xf numFmtId="172" fontId="20" fillId="0" borderId="0" xfId="0" applyNumberFormat="1" applyFont="1" applyAlignment="1">
      <alignment horizontal="right" vertical="center" wrapText="1"/>
    </xf>
    <xf numFmtId="0" fontId="5" fillId="11" borderId="11" xfId="0" applyFont="1" applyFill="1" applyBorder="1" applyAlignment="1">
      <alignment wrapText="1"/>
    </xf>
    <xf numFmtId="168" fontId="5" fillId="11" borderId="11" xfId="1" applyNumberFormat="1" applyFont="1" applyFill="1" applyBorder="1" applyAlignment="1">
      <alignment horizontal="right" vertical="center"/>
    </xf>
    <xf numFmtId="168" fontId="5" fillId="11" borderId="11" xfId="1" applyNumberFormat="1" applyFont="1" applyFill="1" applyBorder="1" applyAlignment="1">
      <alignment horizontal="left" vertical="center" wrapText="1"/>
    </xf>
    <xf numFmtId="0" fontId="5" fillId="11" borderId="9" xfId="0" applyFont="1" applyFill="1" applyBorder="1"/>
    <xf numFmtId="168" fontId="5" fillId="11" borderId="33" xfId="1" applyNumberFormat="1" applyFont="1" applyFill="1" applyBorder="1" applyAlignment="1">
      <alignment horizontal="center"/>
    </xf>
    <xf numFmtId="168" fontId="5" fillId="11" borderId="34" xfId="1" applyNumberFormat="1" applyFont="1" applyFill="1" applyBorder="1" applyAlignment="1">
      <alignment horizontal="center"/>
    </xf>
    <xf numFmtId="10" fontId="20" fillId="0" borderId="0" xfId="0" applyNumberFormat="1" applyFont="1" applyAlignment="1">
      <alignment vertical="center"/>
    </xf>
    <xf numFmtId="172" fontId="20" fillId="0" borderId="0" xfId="1" applyNumberFormat="1" applyFont="1" applyFill="1" applyBorder="1" applyAlignment="1">
      <alignment vertical="center"/>
    </xf>
    <xf numFmtId="168" fontId="0" fillId="0" borderId="0" xfId="1" applyNumberFormat="1" applyFont="1" applyAlignment="1">
      <alignment vertical="center"/>
    </xf>
    <xf numFmtId="43" fontId="0" fillId="0" borderId="0" xfId="0" applyNumberFormat="1" applyAlignment="1">
      <alignment vertical="center"/>
    </xf>
    <xf numFmtId="43" fontId="0" fillId="0" borderId="0" xfId="1" applyFont="1" applyAlignment="1">
      <alignment vertical="center"/>
    </xf>
    <xf numFmtId="168" fontId="0" fillId="0" borderId="0" xfId="1" applyNumberFormat="1" applyFont="1" applyAlignment="1"/>
    <xf numFmtId="43" fontId="0" fillId="0" borderId="0" xfId="1" applyFont="1" applyAlignment="1"/>
    <xf numFmtId="43" fontId="0" fillId="0" borderId="0" xfId="0" applyNumberFormat="1"/>
    <xf numFmtId="168" fontId="20" fillId="5" borderId="8" xfId="1" applyNumberFormat="1" applyFont="1" applyFill="1" applyBorder="1" applyAlignment="1">
      <alignment horizontal="right" vertical="center"/>
    </xf>
    <xf numFmtId="3" fontId="0" fillId="0" borderId="0" xfId="0" applyNumberFormat="1"/>
    <xf numFmtId="10" fontId="0" fillId="0" borderId="0" xfId="0" applyNumberFormat="1"/>
    <xf numFmtId="174" fontId="0" fillId="0" borderId="0" xfId="0" applyNumberFormat="1"/>
    <xf numFmtId="175" fontId="0" fillId="0" borderId="0" xfId="0" applyNumberFormat="1"/>
    <xf numFmtId="0" fontId="0" fillId="0" borderId="0" xfId="0" applyAlignment="1">
      <alignment horizontal="left" vertical="top"/>
    </xf>
    <xf numFmtId="0" fontId="20" fillId="0" borderId="0" xfId="0" applyFont="1" applyAlignment="1">
      <alignment vertical="top" wrapText="1"/>
    </xf>
    <xf numFmtId="10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175" fontId="0" fillId="0" borderId="0" xfId="0" applyNumberFormat="1" applyAlignment="1">
      <alignment vertical="top"/>
    </xf>
    <xf numFmtId="0" fontId="63" fillId="0" borderId="0" xfId="0" applyFont="1" applyAlignment="1">
      <alignment horizontal="center" vertical="center" wrapText="1"/>
    </xf>
    <xf numFmtId="168" fontId="63" fillId="0" borderId="0" xfId="1" applyNumberFormat="1" applyFont="1" applyFill="1" applyBorder="1" applyAlignment="1">
      <alignment horizontal="left" vertical="center" wrapText="1"/>
    </xf>
    <xf numFmtId="43" fontId="63" fillId="0" borderId="0" xfId="1" applyFont="1" applyFill="1" applyBorder="1" applyAlignment="1">
      <alignment horizontal="center" vertical="center"/>
    </xf>
    <xf numFmtId="168" fontId="63" fillId="0" borderId="0" xfId="1" applyNumberFormat="1" applyFont="1" applyFill="1" applyBorder="1" applyAlignment="1">
      <alignment horizontal="center" vertical="center" wrapText="1"/>
    </xf>
    <xf numFmtId="168" fontId="63" fillId="16" borderId="0" xfId="1" applyNumberFormat="1" applyFont="1" applyFill="1" applyBorder="1" applyAlignment="1">
      <alignment horizontal="center" vertical="center" wrapText="1"/>
    </xf>
    <xf numFmtId="168" fontId="63" fillId="16" borderId="0" xfId="1" applyNumberFormat="1" applyFont="1" applyFill="1" applyBorder="1" applyAlignment="1">
      <alignment horizontal="left" vertical="center" wrapText="1"/>
    </xf>
    <xf numFmtId="43" fontId="63" fillId="16" borderId="0" xfId="1" applyFont="1" applyFill="1" applyBorder="1" applyAlignment="1">
      <alignment horizontal="center" vertical="center"/>
    </xf>
    <xf numFmtId="0" fontId="63" fillId="16" borderId="0" xfId="0" applyFont="1" applyFill="1" applyAlignment="1">
      <alignment horizontal="center" vertical="center" wrapText="1"/>
    </xf>
    <xf numFmtId="0" fontId="46" fillId="5" borderId="42" xfId="0" applyFont="1" applyFill="1" applyBorder="1" applyAlignment="1">
      <alignment horizontal="center"/>
    </xf>
    <xf numFmtId="168" fontId="46" fillId="5" borderId="42" xfId="1" applyNumberFormat="1" applyFont="1" applyFill="1" applyBorder="1" applyAlignment="1">
      <alignment horizontal="right"/>
    </xf>
    <xf numFmtId="0" fontId="64" fillId="5" borderId="42" xfId="0" applyFont="1" applyFill="1" applyBorder="1"/>
    <xf numFmtId="168" fontId="64" fillId="5" borderId="42" xfId="0" applyNumberFormat="1" applyFont="1" applyFill="1" applyBorder="1"/>
    <xf numFmtId="0" fontId="46" fillId="5" borderId="42" xfId="0" applyFont="1" applyFill="1" applyBorder="1"/>
    <xf numFmtId="0" fontId="46" fillId="5" borderId="42" xfId="0" applyFont="1" applyFill="1" applyBorder="1" applyAlignment="1">
      <alignment horizontal="right"/>
    </xf>
    <xf numFmtId="168" fontId="3" fillId="0" borderId="0" xfId="1" applyNumberFormat="1" applyFont="1"/>
    <xf numFmtId="0" fontId="65" fillId="0" borderId="0" xfId="0" applyFont="1"/>
    <xf numFmtId="168" fontId="0" fillId="0" borderId="0" xfId="1" applyNumberFormat="1" applyFont="1"/>
    <xf numFmtId="0" fontId="0" fillId="16" borderId="0" xfId="0" applyFill="1"/>
    <xf numFmtId="168" fontId="3" fillId="16" borderId="0" xfId="1" applyNumberFormat="1" applyFont="1" applyFill="1"/>
    <xf numFmtId="0" fontId="65" fillId="16" borderId="0" xfId="0" applyFont="1" applyFill="1"/>
    <xf numFmtId="168" fontId="0" fillId="16" borderId="0" xfId="1" applyNumberFormat="1" applyFont="1" applyFill="1"/>
    <xf numFmtId="168" fontId="5" fillId="11" borderId="11" xfId="1" applyNumberFormat="1" applyFont="1" applyFill="1" applyBorder="1" applyAlignment="1">
      <alignment horizontal="center" vertical="center" wrapText="1"/>
    </xf>
    <xf numFmtId="168" fontId="2" fillId="0" borderId="0" xfId="1" applyNumberFormat="1" applyFont="1"/>
    <xf numFmtId="168" fontId="0" fillId="0" borderId="0" xfId="0" applyNumberFormat="1"/>
    <xf numFmtId="0" fontId="66" fillId="6" borderId="0" xfId="0" applyFont="1" applyFill="1" applyAlignment="1">
      <alignment horizontal="center" vertical="center" wrapText="1"/>
    </xf>
    <xf numFmtId="0" fontId="66" fillId="6" borderId="0" xfId="0" applyFont="1" applyFill="1" applyAlignment="1">
      <alignment vertical="center" wrapText="1"/>
    </xf>
    <xf numFmtId="168" fontId="66" fillId="6" borderId="0" xfId="1" applyNumberFormat="1" applyFont="1" applyFill="1" applyBorder="1" applyAlignment="1">
      <alignment vertical="center" wrapText="1"/>
    </xf>
    <xf numFmtId="168" fontId="56" fillId="6" borderId="0" xfId="1" applyNumberFormat="1" applyFont="1" applyFill="1" applyBorder="1" applyAlignment="1">
      <alignment horizontal="left" vertical="center" wrapText="1"/>
    </xf>
    <xf numFmtId="168" fontId="66" fillId="6" borderId="0" xfId="1" applyNumberFormat="1" applyFont="1" applyFill="1" applyBorder="1" applyAlignment="1">
      <alignment horizontal="left" vertical="center" wrapText="1"/>
    </xf>
    <xf numFmtId="0" fontId="66" fillId="6" borderId="5" xfId="0" applyFont="1" applyFill="1" applyBorder="1" applyAlignment="1">
      <alignment vertical="center" wrapText="1"/>
    </xf>
    <xf numFmtId="0" fontId="46" fillId="5" borderId="5" xfId="0" applyFont="1" applyFill="1" applyBorder="1" applyAlignment="1">
      <alignment horizontal="center" vertical="center"/>
    </xf>
    <xf numFmtId="0" fontId="5" fillId="11" borderId="11" xfId="3" applyFont="1" applyFill="1" applyBorder="1" applyAlignment="1">
      <alignment horizontal="center" vertical="center" wrapText="1"/>
    </xf>
    <xf numFmtId="168" fontId="5" fillId="11" borderId="11" xfId="1" applyNumberFormat="1" applyFont="1" applyFill="1" applyBorder="1" applyAlignment="1">
      <alignment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right" vertical="center" wrapText="1"/>
    </xf>
    <xf numFmtId="0" fontId="20" fillId="5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168" fontId="5" fillId="5" borderId="5" xfId="1" applyNumberFormat="1" applyFont="1" applyFill="1" applyBorder="1" applyAlignment="1">
      <alignment horizontal="center" vertical="center"/>
    </xf>
    <xf numFmtId="168" fontId="5" fillId="5" borderId="5" xfId="1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43" fontId="5" fillId="5" borderId="5" xfId="0" applyNumberFormat="1" applyFont="1" applyFill="1" applyBorder="1" applyAlignment="1">
      <alignment horizontal="center" vertical="center" wrapText="1"/>
    </xf>
    <xf numFmtId="0" fontId="20" fillId="15" borderId="43" xfId="0" applyFont="1" applyFill="1" applyBorder="1" applyAlignment="1">
      <alignment horizontal="center" vertical="center" wrapText="1"/>
    </xf>
    <xf numFmtId="0" fontId="20" fillId="15" borderId="43" xfId="0" applyFont="1" applyFill="1" applyBorder="1" applyAlignment="1">
      <alignment vertical="center" wrapText="1"/>
    </xf>
    <xf numFmtId="47" fontId="20" fillId="15" borderId="43" xfId="0" applyNumberFormat="1" applyFont="1" applyFill="1" applyBorder="1" applyAlignment="1">
      <alignment horizontal="center" vertical="center" wrapText="1"/>
    </xf>
    <xf numFmtId="168" fontId="20" fillId="15" borderId="43" xfId="1" applyNumberFormat="1" applyFont="1" applyFill="1" applyBorder="1" applyAlignment="1">
      <alignment horizontal="center" vertical="center" wrapText="1"/>
    </xf>
    <xf numFmtId="168" fontId="20" fillId="15" borderId="43" xfId="1" applyNumberFormat="1" applyFont="1" applyFill="1" applyBorder="1" applyAlignment="1">
      <alignment vertical="center" wrapText="1"/>
    </xf>
    <xf numFmtId="3" fontId="0" fillId="16" borderId="43" xfId="0" applyNumberFormat="1" applyFill="1" applyBorder="1"/>
    <xf numFmtId="0" fontId="20" fillId="15" borderId="43" xfId="0" applyFont="1" applyFill="1" applyBorder="1" applyAlignment="1">
      <alignment horizontal="center" vertical="center"/>
    </xf>
    <xf numFmtId="0" fontId="20" fillId="15" borderId="43" xfId="0" applyFont="1" applyFill="1" applyBorder="1" applyAlignment="1">
      <alignment vertical="center"/>
    </xf>
    <xf numFmtId="0" fontId="0" fillId="16" borderId="43" xfId="0" applyFill="1" applyBorder="1"/>
    <xf numFmtId="0" fontId="20" fillId="15" borderId="43" xfId="0" quotePrefix="1" applyFont="1" applyFill="1" applyBorder="1" applyAlignment="1">
      <alignment horizontal="center" vertical="center"/>
    </xf>
    <xf numFmtId="0" fontId="0" fillId="16" borderId="43" xfId="0" applyFill="1" applyBorder="1" applyAlignment="1">
      <alignment horizontal="center"/>
    </xf>
    <xf numFmtId="0" fontId="0" fillId="16" borderId="43" xfId="0" applyFill="1" applyBorder="1" applyAlignment="1">
      <alignment wrapText="1"/>
    </xf>
    <xf numFmtId="3" fontId="5" fillId="5" borderId="5" xfId="0" applyNumberFormat="1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/>
    </xf>
    <xf numFmtId="0" fontId="11" fillId="11" borderId="3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/>
    </xf>
    <xf numFmtId="168" fontId="14" fillId="0" borderId="0" xfId="1" applyNumberFormat="1" applyFont="1" applyBorder="1" applyAlignment="1">
      <alignment horizontal="center" vertical="center"/>
    </xf>
    <xf numFmtId="168" fontId="14" fillId="0" borderId="0" xfId="1" applyNumberFormat="1" applyFont="1" applyBorder="1" applyAlignment="1">
      <alignment horizontal="center" vertical="center" wrapText="1"/>
    </xf>
    <xf numFmtId="9" fontId="14" fillId="0" borderId="0" xfId="4" applyFont="1" applyBorder="1" applyAlignment="1">
      <alignment horizontal="center" vertical="center" wrapText="1"/>
    </xf>
    <xf numFmtId="0" fontId="14" fillId="10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center" vertical="center" wrapText="1"/>
    </xf>
    <xf numFmtId="168" fontId="14" fillId="10" borderId="0" xfId="1" applyNumberFormat="1" applyFont="1" applyFill="1" applyBorder="1" applyAlignment="1">
      <alignment horizontal="center" vertical="center"/>
    </xf>
    <xf numFmtId="168" fontId="14" fillId="10" borderId="0" xfId="1" applyNumberFormat="1" applyFont="1" applyFill="1" applyBorder="1" applyAlignment="1">
      <alignment horizontal="center" vertical="center" wrapText="1"/>
    </xf>
    <xf numFmtId="9" fontId="14" fillId="10" borderId="0" xfId="4" applyFont="1" applyFill="1" applyBorder="1" applyAlignment="1">
      <alignment horizontal="center" vertical="center" wrapText="1"/>
    </xf>
    <xf numFmtId="0" fontId="14" fillId="10" borderId="0" xfId="0" quotePrefix="1" applyFont="1" applyFill="1" applyAlignment="1">
      <alignment horizontal="center" vertical="center" wrapText="1"/>
    </xf>
    <xf numFmtId="0" fontId="14" fillId="0" borderId="0" xfId="0" quotePrefix="1" applyFont="1" applyAlignment="1">
      <alignment horizontal="center" vertical="center" wrapText="1"/>
    </xf>
    <xf numFmtId="168" fontId="14" fillId="10" borderId="0" xfId="1" applyNumberFormat="1" applyFont="1" applyFill="1" applyAlignment="1">
      <alignment horizontal="center" vertical="center" wrapText="1"/>
    </xf>
    <xf numFmtId="168" fontId="14" fillId="10" borderId="0" xfId="0" applyNumberFormat="1" applyFont="1" applyFill="1" applyAlignment="1">
      <alignment horizontal="center" vertical="center" wrapText="1"/>
    </xf>
    <xf numFmtId="10" fontId="14" fillId="10" borderId="0" xfId="4" applyNumberFormat="1" applyFont="1" applyFill="1" applyAlignment="1">
      <alignment horizontal="center" vertical="center" wrapText="1"/>
    </xf>
    <xf numFmtId="10" fontId="14" fillId="10" borderId="0" xfId="0" applyNumberFormat="1" applyFont="1" applyFill="1" applyAlignment="1">
      <alignment horizontal="center" vertical="center" wrapText="1"/>
    </xf>
    <xf numFmtId="14" fontId="14" fillId="10" borderId="0" xfId="0" quotePrefix="1" applyNumberFormat="1" applyFont="1" applyFill="1" applyAlignment="1">
      <alignment horizontal="center" vertical="center" wrapText="1"/>
    </xf>
    <xf numFmtId="168" fontId="14" fillId="0" borderId="0" xfId="0" applyNumberFormat="1" applyFont="1" applyAlignment="1">
      <alignment horizontal="center" vertical="center" wrapText="1"/>
    </xf>
    <xf numFmtId="10" fontId="14" fillId="0" borderId="0" xfId="0" applyNumberFormat="1" applyFont="1" applyAlignment="1">
      <alignment horizontal="center" vertical="center" wrapText="1"/>
    </xf>
    <xf numFmtId="14" fontId="14" fillId="0" borderId="0" xfId="0" quotePrefix="1" applyNumberFormat="1" applyFont="1" applyAlignment="1">
      <alignment horizontal="center" vertical="center" wrapText="1"/>
    </xf>
    <xf numFmtId="174" fontId="14" fillId="0" borderId="0" xfId="0" applyNumberFormat="1" applyFont="1" applyAlignment="1">
      <alignment horizontal="center" vertical="center" wrapText="1"/>
    </xf>
    <xf numFmtId="0" fontId="50" fillId="26" borderId="0" xfId="0" applyFont="1" applyFill="1" applyAlignment="1">
      <alignment vertical="center" wrapText="1"/>
    </xf>
    <xf numFmtId="0" fontId="50" fillId="26" borderId="0" xfId="0" applyFont="1" applyFill="1" applyAlignment="1">
      <alignment horizontal="center" vertical="center" wrapText="1"/>
    </xf>
    <xf numFmtId="168" fontId="44" fillId="26" borderId="0" xfId="1" applyNumberFormat="1" applyFont="1" applyFill="1" applyBorder="1" applyAlignment="1">
      <alignment vertical="center" wrapText="1"/>
    </xf>
    <xf numFmtId="3" fontId="44" fillId="26" borderId="0" xfId="0" applyNumberFormat="1" applyFont="1" applyFill="1" applyAlignment="1">
      <alignment vertical="center" wrapText="1"/>
    </xf>
    <xf numFmtId="168" fontId="44" fillId="26" borderId="0" xfId="0" applyNumberFormat="1" applyFont="1" applyFill="1" applyAlignment="1">
      <alignment horizontal="center" vertical="center" wrapText="1"/>
    </xf>
    <xf numFmtId="0" fontId="44" fillId="27" borderId="44" xfId="0" applyFont="1" applyFill="1" applyBorder="1" applyAlignment="1">
      <alignment vertical="center" wrapText="1"/>
    </xf>
    <xf numFmtId="9" fontId="44" fillId="27" borderId="44" xfId="0" applyNumberFormat="1" applyFont="1" applyFill="1" applyBorder="1" applyAlignment="1">
      <alignment horizontal="center" vertical="center" wrapText="1"/>
    </xf>
    <xf numFmtId="3" fontId="44" fillId="26" borderId="0" xfId="0" applyNumberFormat="1" applyFont="1" applyFill="1" applyAlignment="1">
      <alignment horizontal="center" vertical="center"/>
    </xf>
    <xf numFmtId="9" fontId="44" fillId="26" borderId="0" xfId="0" applyNumberFormat="1" applyFont="1" applyFill="1" applyAlignment="1">
      <alignment horizontal="center" vertical="center" wrapText="1"/>
    </xf>
    <xf numFmtId="0" fontId="44" fillId="26" borderId="0" xfId="0" applyFont="1" applyFill="1" applyAlignment="1">
      <alignment vertical="center" wrapText="1"/>
    </xf>
    <xf numFmtId="14" fontId="44" fillId="26" borderId="0" xfId="0" quotePrefix="1" applyNumberFormat="1" applyFont="1" applyFill="1" applyAlignment="1">
      <alignment horizontal="center" vertical="center" wrapText="1"/>
    </xf>
    <xf numFmtId="0" fontId="50" fillId="0" borderId="0" xfId="0" applyFont="1" applyAlignment="1">
      <alignment vertical="center" wrapText="1"/>
    </xf>
    <xf numFmtId="0" fontId="50" fillId="0" borderId="0" xfId="0" applyFont="1" applyAlignment="1">
      <alignment horizontal="center" vertical="center" wrapText="1"/>
    </xf>
    <xf numFmtId="168" fontId="44" fillId="0" borderId="0" xfId="1" applyNumberFormat="1" applyFont="1" applyFill="1" applyBorder="1" applyAlignment="1">
      <alignment vertical="center" wrapText="1"/>
    </xf>
    <xf numFmtId="3" fontId="44" fillId="0" borderId="0" xfId="0" applyNumberFormat="1" applyFont="1" applyAlignment="1">
      <alignment vertical="center" wrapText="1"/>
    </xf>
    <xf numFmtId="168" fontId="44" fillId="0" borderId="0" xfId="0" applyNumberFormat="1" applyFont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9" fontId="44" fillId="0" borderId="0" xfId="0" applyNumberFormat="1" applyFont="1" applyAlignment="1">
      <alignment horizontal="center" vertical="center" wrapText="1"/>
    </xf>
    <xf numFmtId="3" fontId="44" fillId="0" borderId="0" xfId="0" applyNumberFormat="1" applyFont="1" applyAlignment="1">
      <alignment horizontal="center" vertical="center"/>
    </xf>
    <xf numFmtId="14" fontId="44" fillId="0" borderId="0" xfId="0" quotePrefix="1" applyNumberFormat="1" applyFont="1" applyAlignment="1">
      <alignment horizontal="center" vertical="center" wrapText="1"/>
    </xf>
    <xf numFmtId="0" fontId="50" fillId="10" borderId="0" xfId="0" applyFont="1" applyFill="1" applyAlignment="1">
      <alignment vertical="center" wrapText="1"/>
    </xf>
    <xf numFmtId="0" fontId="50" fillId="10" borderId="0" xfId="0" applyFont="1" applyFill="1" applyAlignment="1">
      <alignment horizontal="center" vertical="center" wrapText="1"/>
    </xf>
    <xf numFmtId="168" fontId="44" fillId="10" borderId="0" xfId="1" applyNumberFormat="1" applyFont="1" applyFill="1" applyBorder="1" applyAlignment="1">
      <alignment vertical="center" wrapText="1"/>
    </xf>
    <xf numFmtId="3" fontId="44" fillId="10" borderId="0" xfId="0" applyNumberFormat="1" applyFont="1" applyFill="1" applyAlignment="1">
      <alignment vertical="center" wrapText="1"/>
    </xf>
    <xf numFmtId="168" fontId="44" fillId="10" borderId="0" xfId="0" applyNumberFormat="1" applyFont="1" applyFill="1" applyAlignment="1">
      <alignment horizontal="center" vertical="center" wrapText="1"/>
    </xf>
    <xf numFmtId="0" fontId="44" fillId="10" borderId="0" xfId="0" applyFont="1" applyFill="1" applyAlignment="1">
      <alignment vertical="center" wrapText="1"/>
    </xf>
    <xf numFmtId="174" fontId="44" fillId="10" borderId="0" xfId="0" applyNumberFormat="1" applyFont="1" applyFill="1" applyAlignment="1">
      <alignment horizontal="center" vertical="center" wrapText="1"/>
    </xf>
    <xf numFmtId="3" fontId="44" fillId="10" borderId="0" xfId="0" applyNumberFormat="1" applyFont="1" applyFill="1" applyAlignment="1">
      <alignment horizontal="center" vertical="center"/>
    </xf>
    <xf numFmtId="10" fontId="44" fillId="10" borderId="0" xfId="0" applyNumberFormat="1" applyFont="1" applyFill="1" applyAlignment="1">
      <alignment horizontal="center" vertical="center" wrapText="1"/>
    </xf>
    <xf numFmtId="14" fontId="44" fillId="10" borderId="0" xfId="0" quotePrefix="1" applyNumberFormat="1" applyFont="1" applyFill="1" applyAlignment="1">
      <alignment horizontal="center" vertical="center" wrapText="1"/>
    </xf>
    <xf numFmtId="0" fontId="50" fillId="9" borderId="0" xfId="0" applyFont="1" applyFill="1" applyAlignment="1">
      <alignment horizontal="center" vertical="center" wrapText="1"/>
    </xf>
    <xf numFmtId="168" fontId="44" fillId="9" borderId="0" xfId="1" applyNumberFormat="1" applyFont="1" applyFill="1" applyBorder="1" applyAlignment="1">
      <alignment vertical="center" wrapText="1"/>
    </xf>
    <xf numFmtId="3" fontId="44" fillId="9" borderId="0" xfId="0" applyNumberFormat="1" applyFont="1" applyFill="1" applyAlignment="1">
      <alignment vertical="center" wrapText="1"/>
    </xf>
    <xf numFmtId="168" fontId="44" fillId="9" borderId="0" xfId="0" applyNumberFormat="1" applyFont="1" applyFill="1" applyAlignment="1">
      <alignment horizontal="center" vertical="center" wrapText="1"/>
    </xf>
    <xf numFmtId="0" fontId="44" fillId="9" borderId="0" xfId="0" applyFont="1" applyFill="1" applyAlignment="1">
      <alignment vertical="center" wrapText="1"/>
    </xf>
    <xf numFmtId="9" fontId="44" fillId="9" borderId="0" xfId="0" applyNumberFormat="1" applyFont="1" applyFill="1" applyAlignment="1">
      <alignment horizontal="center" vertical="center" wrapText="1"/>
    </xf>
    <xf numFmtId="3" fontId="44" fillId="9" borderId="0" xfId="0" applyNumberFormat="1" applyFont="1" applyFill="1" applyAlignment="1">
      <alignment horizontal="center" vertical="center"/>
    </xf>
    <xf numFmtId="14" fontId="44" fillId="9" borderId="0" xfId="0" quotePrefix="1" applyNumberFormat="1" applyFont="1" applyFill="1" applyAlignment="1">
      <alignment horizontal="center" vertical="center" wrapText="1"/>
    </xf>
    <xf numFmtId="0" fontId="62" fillId="5" borderId="23" xfId="0" applyFont="1" applyFill="1" applyBorder="1" applyAlignment="1">
      <alignment horizontal="center" vertical="center"/>
    </xf>
    <xf numFmtId="0" fontId="62" fillId="5" borderId="24" xfId="0" applyFont="1" applyFill="1" applyBorder="1" applyAlignment="1">
      <alignment vertical="center" wrapText="1"/>
    </xf>
    <xf numFmtId="0" fontId="62" fillId="5" borderId="24" xfId="0" applyFont="1" applyFill="1" applyBorder="1" applyAlignment="1">
      <alignment vertical="center"/>
    </xf>
    <xf numFmtId="168" fontId="62" fillId="5" borderId="24" xfId="1" applyNumberFormat="1" applyFont="1" applyFill="1" applyBorder="1" applyAlignment="1">
      <alignment horizontal="center" vertical="center"/>
    </xf>
    <xf numFmtId="168" fontId="62" fillId="5" borderId="24" xfId="1" applyNumberFormat="1" applyFont="1" applyFill="1" applyBorder="1" applyAlignment="1">
      <alignment vertical="center"/>
    </xf>
    <xf numFmtId="0" fontId="62" fillId="5" borderId="25" xfId="0" applyFont="1" applyFill="1" applyBorder="1" applyAlignment="1">
      <alignment horizontal="center" vertical="center"/>
    </xf>
    <xf numFmtId="0" fontId="46" fillId="5" borderId="9" xfId="0" applyFont="1" applyFill="1" applyBorder="1" applyAlignment="1">
      <alignment horizontal="center" vertical="center"/>
    </xf>
    <xf numFmtId="0" fontId="46" fillId="5" borderId="9" xfId="0" applyFont="1" applyFill="1" applyBorder="1" applyAlignment="1">
      <alignment vertical="center"/>
    </xf>
    <xf numFmtId="43" fontId="46" fillId="5" borderId="9" xfId="0" applyNumberFormat="1" applyFont="1" applyFill="1" applyBorder="1" applyAlignment="1">
      <alignment vertical="center"/>
    </xf>
    <xf numFmtId="0" fontId="11" fillId="11" borderId="45" xfId="0" applyFont="1" applyFill="1" applyBorder="1" applyAlignment="1">
      <alignment horizontal="center" vertical="center" wrapText="1"/>
    </xf>
    <xf numFmtId="0" fontId="5" fillId="11" borderId="45" xfId="0" applyFont="1" applyFill="1" applyBorder="1" applyAlignment="1">
      <alignment horizontal="center" vertical="center" wrapText="1"/>
    </xf>
    <xf numFmtId="0" fontId="5" fillId="11" borderId="45" xfId="3" applyNumberFormat="1" applyFont="1" applyFill="1" applyBorder="1" applyAlignment="1">
      <alignment horizontal="center" vertical="center" wrapText="1"/>
    </xf>
    <xf numFmtId="168" fontId="5" fillId="11" borderId="45" xfId="1" applyNumberFormat="1" applyFont="1" applyFill="1" applyBorder="1" applyAlignment="1">
      <alignment horizontal="center" vertical="center" wrapText="1"/>
    </xf>
    <xf numFmtId="168" fontId="5" fillId="11" borderId="45" xfId="1" applyNumberFormat="1" applyFont="1" applyFill="1" applyBorder="1" applyAlignment="1">
      <alignment vertical="center" wrapText="1"/>
    </xf>
    <xf numFmtId="0" fontId="4" fillId="15" borderId="46" xfId="0" applyFont="1" applyFill="1" applyBorder="1" applyAlignment="1">
      <alignment horizontal="center" vertical="center" wrapText="1"/>
    </xf>
    <xf numFmtId="0" fontId="4" fillId="15" borderId="42" xfId="0" applyFont="1" applyFill="1" applyBorder="1" applyAlignment="1">
      <alignment horizontal="justify" vertical="center" wrapText="1"/>
    </xf>
    <xf numFmtId="0" fontId="4" fillId="15" borderId="42" xfId="0" applyFont="1" applyFill="1" applyBorder="1" applyAlignment="1">
      <alignment horizontal="center" vertical="center" wrapText="1"/>
    </xf>
    <xf numFmtId="49" fontId="4" fillId="15" borderId="42" xfId="0" applyNumberFormat="1" applyFont="1" applyFill="1" applyBorder="1" applyAlignment="1">
      <alignment horizontal="center" vertical="center" wrapText="1"/>
    </xf>
    <xf numFmtId="168" fontId="4" fillId="15" borderId="42" xfId="1" applyNumberFormat="1" applyFont="1" applyFill="1" applyBorder="1" applyAlignment="1">
      <alignment horizontal="center" vertical="center" wrapText="1"/>
    </xf>
    <xf numFmtId="168" fontId="4" fillId="15" borderId="42" xfId="1" applyNumberFormat="1" applyFont="1" applyFill="1" applyBorder="1" applyAlignment="1">
      <alignment vertical="center" wrapText="1"/>
    </xf>
    <xf numFmtId="43" fontId="4" fillId="15" borderId="42" xfId="1" applyNumberFormat="1" applyFont="1" applyFill="1" applyBorder="1" applyAlignment="1">
      <alignment horizontal="center" vertical="center" wrapText="1"/>
    </xf>
    <xf numFmtId="43" fontId="4" fillId="15" borderId="42" xfId="1" applyNumberFormat="1" applyFont="1" applyFill="1" applyBorder="1" applyAlignment="1">
      <alignment horizontal="right" vertical="center" wrapText="1"/>
    </xf>
    <xf numFmtId="0" fontId="4" fillId="15" borderId="47" xfId="0" applyFont="1" applyFill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justify" vertical="center" wrapText="1"/>
    </xf>
    <xf numFmtId="0" fontId="4" fillId="0" borderId="42" xfId="0" applyFont="1" applyBorder="1" applyAlignment="1">
      <alignment horizontal="center" vertical="center" wrapText="1"/>
    </xf>
    <xf numFmtId="49" fontId="4" fillId="0" borderId="42" xfId="0" applyNumberFormat="1" applyFont="1" applyBorder="1" applyAlignment="1">
      <alignment horizontal="center" vertical="center" wrapText="1"/>
    </xf>
    <xf numFmtId="168" fontId="4" fillId="0" borderId="42" xfId="1" applyNumberFormat="1" applyFont="1" applyBorder="1" applyAlignment="1">
      <alignment horizontal="center" vertical="center" wrapText="1"/>
    </xf>
    <xf numFmtId="168" fontId="4" fillId="0" borderId="42" xfId="1" applyNumberFormat="1" applyFont="1" applyBorder="1" applyAlignment="1">
      <alignment vertical="center" wrapText="1"/>
    </xf>
    <xf numFmtId="43" fontId="4" fillId="0" borderId="42" xfId="1" applyNumberFormat="1" applyFont="1" applyBorder="1" applyAlignment="1">
      <alignment horizontal="center" vertical="center" wrapText="1"/>
    </xf>
    <xf numFmtId="43" fontId="4" fillId="0" borderId="42" xfId="1" applyNumberFormat="1" applyFont="1" applyBorder="1" applyAlignment="1">
      <alignment horizontal="right" vertical="center" wrapText="1"/>
    </xf>
    <xf numFmtId="164" fontId="4" fillId="0" borderId="47" xfId="0" applyNumberFormat="1" applyFont="1" applyBorder="1" applyAlignment="1">
      <alignment horizontal="center" vertical="center" wrapText="1"/>
    </xf>
    <xf numFmtId="43" fontId="4" fillId="0" borderId="42" xfId="0" applyNumberFormat="1" applyFont="1" applyBorder="1" applyAlignment="1">
      <alignment horizontal="center" vertical="center" wrapText="1"/>
    </xf>
    <xf numFmtId="164" fontId="4" fillId="0" borderId="42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15" borderId="48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justify" vertical="center" wrapText="1"/>
    </xf>
    <xf numFmtId="0" fontId="4" fillId="15" borderId="2" xfId="0" applyFont="1" applyFill="1" applyBorder="1" applyAlignment="1">
      <alignment horizontal="center" vertical="center" wrapText="1"/>
    </xf>
    <xf numFmtId="49" fontId="4" fillId="15" borderId="2" xfId="0" applyNumberFormat="1" applyFont="1" applyFill="1" applyBorder="1" applyAlignment="1">
      <alignment horizontal="center" vertical="center" wrapText="1"/>
    </xf>
    <xf numFmtId="168" fontId="4" fillId="15" borderId="2" xfId="1" applyNumberFormat="1" applyFont="1" applyFill="1" applyBorder="1" applyAlignment="1">
      <alignment horizontal="center" vertical="center" wrapText="1"/>
    </xf>
    <xf numFmtId="168" fontId="4" fillId="15" borderId="2" xfId="1" applyNumberFormat="1" applyFont="1" applyFill="1" applyBorder="1" applyAlignment="1">
      <alignment vertical="center" wrapText="1"/>
    </xf>
    <xf numFmtId="176" fontId="4" fillId="15" borderId="2" xfId="1" applyNumberFormat="1" applyFont="1" applyFill="1" applyBorder="1" applyAlignment="1">
      <alignment horizontal="center" vertical="center" wrapText="1"/>
    </xf>
    <xf numFmtId="43" fontId="4" fillId="15" borderId="2" xfId="1" applyNumberFormat="1" applyFont="1" applyFill="1" applyBorder="1" applyAlignment="1">
      <alignment horizontal="right" vertical="center" wrapText="1"/>
    </xf>
    <xf numFmtId="164" fontId="4" fillId="15" borderId="2" xfId="0" applyNumberFormat="1" applyFont="1" applyFill="1" applyBorder="1" applyAlignment="1">
      <alignment horizontal="center" vertical="center" wrapText="1"/>
    </xf>
    <xf numFmtId="0" fontId="4" fillId="15" borderId="49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164" fontId="4" fillId="15" borderId="42" xfId="0" applyNumberFormat="1" applyFont="1" applyFill="1" applyBorder="1" applyAlignment="1">
      <alignment horizontal="center" vertical="center" wrapText="1"/>
    </xf>
    <xf numFmtId="0" fontId="4" fillId="9" borderId="42" xfId="0" applyFont="1" applyFill="1" applyBorder="1" applyAlignment="1">
      <alignment horizontal="justify" vertical="center" wrapText="1"/>
    </xf>
    <xf numFmtId="0" fontId="4" fillId="9" borderId="42" xfId="0" applyFont="1" applyFill="1" applyBorder="1" applyAlignment="1">
      <alignment horizontal="center" vertical="center" wrapText="1"/>
    </xf>
    <xf numFmtId="49" fontId="4" fillId="9" borderId="42" xfId="0" applyNumberFormat="1" applyFont="1" applyFill="1" applyBorder="1" applyAlignment="1">
      <alignment horizontal="center" vertical="center" wrapText="1"/>
    </xf>
    <xf numFmtId="2" fontId="4" fillId="0" borderId="42" xfId="1" applyNumberFormat="1" applyFont="1" applyBorder="1" applyAlignment="1">
      <alignment horizontal="right" vertical="center" wrapText="1"/>
    </xf>
    <xf numFmtId="168" fontId="4" fillId="9" borderId="42" xfId="0" applyNumberFormat="1" applyFont="1" applyFill="1" applyBorder="1" applyAlignment="1">
      <alignment horizontal="center" vertical="center" wrapText="1"/>
    </xf>
    <xf numFmtId="0" fontId="4" fillId="9" borderId="50" xfId="0" applyFont="1" applyFill="1" applyBorder="1" applyAlignment="1">
      <alignment horizontal="center" vertical="center" wrapText="1"/>
    </xf>
    <xf numFmtId="0" fontId="4" fillId="16" borderId="42" xfId="0" applyFont="1" applyFill="1" applyBorder="1" applyAlignment="1">
      <alignment horizontal="justify" vertical="center" wrapText="1"/>
    </xf>
    <xf numFmtId="168" fontId="4" fillId="16" borderId="42" xfId="0" applyNumberFormat="1" applyFont="1" applyFill="1" applyBorder="1" applyAlignment="1">
      <alignment horizontal="center" vertical="center" wrapText="1"/>
    </xf>
    <xf numFmtId="0" fontId="4" fillId="0" borderId="47" xfId="0" applyFont="1" applyBorder="1" applyAlignment="1">
      <alignment vertical="center"/>
    </xf>
    <xf numFmtId="0" fontId="4" fillId="16" borderId="46" xfId="0" applyFont="1" applyFill="1" applyBorder="1" applyAlignment="1">
      <alignment horizontal="center" vertical="center" wrapText="1"/>
    </xf>
    <xf numFmtId="0" fontId="4" fillId="16" borderId="42" xfId="0" applyFont="1" applyFill="1" applyBorder="1" applyAlignment="1">
      <alignment horizontal="center" vertical="center" wrapText="1"/>
    </xf>
    <xf numFmtId="49" fontId="4" fillId="16" borderId="42" xfId="0" applyNumberFormat="1" applyFont="1" applyFill="1" applyBorder="1" applyAlignment="1">
      <alignment horizontal="center" vertical="center" wrapText="1"/>
    </xf>
    <xf numFmtId="168" fontId="4" fillId="16" borderId="42" xfId="1" applyNumberFormat="1" applyFont="1" applyFill="1" applyBorder="1" applyAlignment="1">
      <alignment horizontal="center" vertical="center" wrapText="1"/>
    </xf>
    <xf numFmtId="168" fontId="4" fillId="16" borderId="42" xfId="1" applyNumberFormat="1" applyFont="1" applyFill="1" applyBorder="1" applyAlignment="1">
      <alignment vertical="center" wrapText="1"/>
    </xf>
    <xf numFmtId="43" fontId="4" fillId="16" borderId="42" xfId="1" applyNumberFormat="1" applyFont="1" applyFill="1" applyBorder="1" applyAlignment="1">
      <alignment horizontal="right" vertical="center" wrapText="1"/>
    </xf>
    <xf numFmtId="164" fontId="4" fillId="16" borderId="42" xfId="0" applyNumberFormat="1" applyFont="1" applyFill="1" applyBorder="1" applyAlignment="1">
      <alignment horizontal="center" vertical="center" wrapText="1"/>
    </xf>
    <xf numFmtId="0" fontId="68" fillId="15" borderId="47" xfId="0" applyFont="1" applyFill="1" applyBorder="1"/>
    <xf numFmtId="0" fontId="4" fillId="9" borderId="46" xfId="0" applyFont="1" applyFill="1" applyBorder="1" applyAlignment="1">
      <alignment horizontal="center" vertical="center" wrapText="1"/>
    </xf>
    <xf numFmtId="168" fontId="4" fillId="9" borderId="42" xfId="1" applyNumberFormat="1" applyFont="1" applyFill="1" applyBorder="1" applyAlignment="1">
      <alignment horizontal="center" vertical="center" wrapText="1"/>
    </xf>
    <xf numFmtId="168" fontId="4" fillId="9" borderId="42" xfId="1" applyNumberFormat="1" applyFont="1" applyFill="1" applyBorder="1" applyAlignment="1">
      <alignment vertical="center" wrapText="1"/>
    </xf>
    <xf numFmtId="43" fontId="4" fillId="9" borderId="42" xfId="0" applyNumberFormat="1" applyFont="1" applyFill="1" applyBorder="1" applyAlignment="1">
      <alignment horizontal="center" vertical="center"/>
    </xf>
    <xf numFmtId="43" fontId="4" fillId="9" borderId="42" xfId="1" applyNumberFormat="1" applyFont="1" applyFill="1" applyBorder="1" applyAlignment="1">
      <alignment horizontal="right" vertical="center" wrapText="1"/>
    </xf>
    <xf numFmtId="164" fontId="4" fillId="9" borderId="42" xfId="0" applyNumberFormat="1" applyFont="1" applyFill="1" applyBorder="1" applyAlignment="1">
      <alignment horizontal="center" vertical="center" wrapText="1"/>
    </xf>
    <xf numFmtId="0" fontId="69" fillId="0" borderId="47" xfId="0" applyFont="1" applyBorder="1"/>
    <xf numFmtId="43" fontId="4" fillId="16" borderId="42" xfId="0" applyNumberFormat="1" applyFont="1" applyFill="1" applyBorder="1" applyAlignment="1">
      <alignment horizontal="center" vertical="center"/>
    </xf>
    <xf numFmtId="0" fontId="69" fillId="15" borderId="47" xfId="0" applyFont="1" applyFill="1" applyBorder="1"/>
    <xf numFmtId="0" fontId="4" fillId="9" borderId="5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justify" vertical="center" wrapText="1"/>
    </xf>
    <xf numFmtId="0" fontId="4" fillId="9" borderId="4" xfId="0" applyFont="1" applyFill="1" applyBorder="1" applyAlignment="1">
      <alignment horizontal="center" vertical="center" wrapText="1"/>
    </xf>
    <xf numFmtId="49" fontId="4" fillId="9" borderId="4" xfId="0" applyNumberFormat="1" applyFont="1" applyFill="1" applyBorder="1" applyAlignment="1">
      <alignment horizontal="center" vertical="center" wrapText="1"/>
    </xf>
    <xf numFmtId="43" fontId="4" fillId="9" borderId="4" xfId="1" applyNumberFormat="1" applyFont="1" applyFill="1" applyBorder="1" applyAlignment="1">
      <alignment horizontal="center" vertical="center"/>
    </xf>
    <xf numFmtId="168" fontId="4" fillId="9" borderId="4" xfId="1" applyNumberFormat="1" applyFont="1" applyFill="1" applyBorder="1" applyAlignment="1">
      <alignment vertical="center" wrapText="1"/>
    </xf>
    <xf numFmtId="43" fontId="4" fillId="9" borderId="4" xfId="1" applyNumberFormat="1" applyFont="1" applyFill="1" applyBorder="1" applyAlignment="1">
      <alignment horizontal="right" vertical="center" wrapText="1"/>
    </xf>
    <xf numFmtId="164" fontId="4" fillId="9" borderId="4" xfId="0" applyNumberFormat="1" applyFont="1" applyFill="1" applyBorder="1" applyAlignment="1">
      <alignment horizontal="center" vertical="center" wrapText="1"/>
    </xf>
    <xf numFmtId="0" fontId="69" fillId="0" borderId="52" xfId="0" applyFont="1" applyBorder="1"/>
    <xf numFmtId="0" fontId="4" fillId="9" borderId="0" xfId="0" applyFont="1" applyFill="1" applyAlignment="1">
      <alignment horizontal="center" vertical="center"/>
    </xf>
    <xf numFmtId="0" fontId="4" fillId="9" borderId="53" xfId="0" applyFont="1" applyFill="1" applyBorder="1" applyAlignment="1">
      <alignment horizontal="justify" vertical="center" wrapText="1"/>
    </xf>
    <xf numFmtId="0" fontId="4" fillId="9" borderId="53" xfId="0" applyFont="1" applyFill="1" applyBorder="1" applyAlignment="1">
      <alignment horizontal="center" vertical="center" wrapText="1"/>
    </xf>
    <xf numFmtId="49" fontId="4" fillId="9" borderId="53" xfId="0" applyNumberFormat="1" applyFont="1" applyFill="1" applyBorder="1" applyAlignment="1">
      <alignment horizontal="center" vertical="center" wrapText="1"/>
    </xf>
    <xf numFmtId="43" fontId="4" fillId="9" borderId="53" xfId="1" applyNumberFormat="1" applyFont="1" applyFill="1" applyBorder="1" applyAlignment="1">
      <alignment horizontal="center" vertical="center"/>
    </xf>
    <xf numFmtId="168" fontId="4" fillId="9" borderId="53" xfId="1" applyNumberFormat="1" applyFont="1" applyFill="1" applyBorder="1" applyAlignment="1">
      <alignment horizontal="center" vertical="center" wrapText="1"/>
    </xf>
    <xf numFmtId="43" fontId="4" fillId="9" borderId="53" xfId="0" applyNumberFormat="1" applyFont="1" applyFill="1" applyBorder="1" applyAlignment="1">
      <alignment horizontal="center" vertical="center" wrapText="1"/>
    </xf>
    <xf numFmtId="0" fontId="4" fillId="9" borderId="0" xfId="0" applyFont="1" applyFill="1" applyAlignment="1">
      <alignment horizontal="left" vertical="center" wrapText="1"/>
    </xf>
    <xf numFmtId="0" fontId="4" fillId="9" borderId="0" xfId="0" applyFont="1" applyFill="1" applyAlignment="1">
      <alignment horizontal="center" vertical="center" wrapText="1"/>
    </xf>
    <xf numFmtId="49" fontId="4" fillId="9" borderId="0" xfId="0" applyNumberFormat="1" applyFont="1" applyFill="1" applyAlignment="1">
      <alignment horizontal="center" vertical="center" wrapText="1"/>
    </xf>
    <xf numFmtId="43" fontId="4" fillId="9" borderId="0" xfId="1" applyNumberFormat="1" applyFont="1" applyFill="1" applyBorder="1" applyAlignment="1">
      <alignment horizontal="center" vertical="center"/>
    </xf>
    <xf numFmtId="168" fontId="4" fillId="9" borderId="0" xfId="1" applyNumberFormat="1" applyFont="1" applyFill="1" applyBorder="1" applyAlignment="1">
      <alignment horizontal="center" vertical="center" wrapText="1"/>
    </xf>
    <xf numFmtId="43" fontId="4" fillId="0" borderId="0" xfId="0" applyNumberFormat="1" applyFont="1" applyAlignment="1">
      <alignment horizontal="center" vertical="center"/>
    </xf>
    <xf numFmtId="164" fontId="4" fillId="9" borderId="0" xfId="0" applyNumberFormat="1" applyFont="1" applyFill="1" applyAlignment="1">
      <alignment horizontal="center" vertical="center" wrapText="1"/>
    </xf>
    <xf numFmtId="43" fontId="4" fillId="9" borderId="0" xfId="0" applyNumberFormat="1" applyFont="1" applyFill="1" applyAlignment="1">
      <alignment horizontal="center" vertical="center" wrapText="1"/>
    </xf>
    <xf numFmtId="0" fontId="4" fillId="28" borderId="54" xfId="0" applyFont="1" applyFill="1" applyBorder="1" applyAlignment="1">
      <alignment horizontal="center" vertical="center" wrapText="1"/>
    </xf>
    <xf numFmtId="0" fontId="5" fillId="28" borderId="5" xfId="0" applyFont="1" applyFill="1" applyBorder="1" applyAlignment="1">
      <alignment horizontal="right" vertical="center" wrapText="1"/>
    </xf>
    <xf numFmtId="0" fontId="4" fillId="28" borderId="5" xfId="0" applyFont="1" applyFill="1" applyBorder="1" applyAlignment="1">
      <alignment horizontal="center" vertical="center" wrapText="1"/>
    </xf>
    <xf numFmtId="0" fontId="5" fillId="28" borderId="5" xfId="0" applyFont="1" applyFill="1" applyBorder="1" applyAlignment="1">
      <alignment horizontal="center" vertical="center" wrapText="1"/>
    </xf>
    <xf numFmtId="168" fontId="5" fillId="28" borderId="5" xfId="1" applyNumberFormat="1" applyFont="1" applyFill="1" applyBorder="1" applyAlignment="1">
      <alignment horizontal="center" vertical="center" wrapText="1"/>
    </xf>
    <xf numFmtId="168" fontId="5" fillId="28" borderId="5" xfId="1" applyNumberFormat="1" applyFont="1" applyFill="1" applyBorder="1" applyAlignment="1">
      <alignment vertical="center" wrapText="1"/>
    </xf>
    <xf numFmtId="43" fontId="5" fillId="28" borderId="5" xfId="0" applyNumberFormat="1" applyFont="1" applyFill="1" applyBorder="1" applyAlignment="1">
      <alignment horizontal="center" vertical="center" wrapText="1"/>
    </xf>
    <xf numFmtId="0" fontId="5" fillId="28" borderId="55" xfId="0" applyFont="1" applyFill="1" applyBorder="1" applyAlignment="1">
      <alignment horizontal="center" vertical="center" wrapText="1"/>
    </xf>
    <xf numFmtId="169" fontId="14" fillId="0" borderId="0" xfId="4" applyNumberFormat="1" applyFont="1" applyFill="1" applyAlignment="1">
      <alignment horizontal="center" vertical="center" wrapText="1"/>
    </xf>
    <xf numFmtId="169" fontId="14" fillId="10" borderId="0" xfId="4" applyNumberFormat="1" applyFont="1" applyFill="1" applyAlignment="1">
      <alignment horizontal="center" vertical="center" wrapText="1"/>
    </xf>
    <xf numFmtId="174" fontId="14" fillId="0" borderId="0" xfId="4" applyNumberFormat="1" applyFont="1" applyFill="1" applyAlignment="1">
      <alignment horizontal="center" vertical="center" wrapText="1"/>
    </xf>
    <xf numFmtId="0" fontId="5" fillId="11" borderId="43" xfId="0" applyFont="1" applyFill="1" applyBorder="1" applyAlignment="1">
      <alignment horizontal="center" vertical="center"/>
    </xf>
    <xf numFmtId="0" fontId="5" fillId="11" borderId="43" xfId="0" applyFont="1" applyFill="1" applyBorder="1" applyAlignment="1">
      <alignment horizontal="center"/>
    </xf>
    <xf numFmtId="0" fontId="67" fillId="6" borderId="43" xfId="0" applyFont="1" applyFill="1" applyBorder="1" applyAlignment="1">
      <alignment horizontal="center" vertical="center"/>
    </xf>
    <xf numFmtId="0" fontId="67" fillId="6" borderId="43" xfId="0" applyFont="1" applyFill="1" applyBorder="1" applyAlignment="1">
      <alignment vertical="center" wrapText="1"/>
    </xf>
    <xf numFmtId="0" fontId="67" fillId="6" borderId="43" xfId="0" applyFont="1" applyFill="1" applyBorder="1" applyAlignment="1">
      <alignment horizontal="center" vertical="center" wrapText="1"/>
    </xf>
    <xf numFmtId="168" fontId="67" fillId="6" borderId="43" xfId="1" applyNumberFormat="1" applyFont="1" applyFill="1" applyBorder="1" applyAlignment="1">
      <alignment horizontal="center" vertical="center"/>
    </xf>
    <xf numFmtId="43" fontId="67" fillId="6" borderId="43" xfId="1" applyFont="1" applyFill="1" applyBorder="1" applyAlignment="1">
      <alignment horizontal="center" vertical="center" wrapText="1"/>
    </xf>
    <xf numFmtId="168" fontId="67" fillId="6" borderId="43" xfId="1" applyNumberFormat="1" applyFont="1" applyFill="1" applyBorder="1" applyAlignment="1">
      <alignment horizontal="center" vertical="center" wrapText="1"/>
    </xf>
    <xf numFmtId="0" fontId="67" fillId="6" borderId="43" xfId="0" applyFont="1" applyFill="1" applyBorder="1" applyAlignment="1" applyProtection="1">
      <alignment horizontal="center" vertical="center" wrapText="1"/>
      <protection locked="0"/>
    </xf>
    <xf numFmtId="0" fontId="67" fillId="6" borderId="43" xfId="0" applyFont="1" applyFill="1" applyBorder="1" applyAlignment="1">
      <alignment horizontal="left" vertical="center" wrapText="1"/>
    </xf>
    <xf numFmtId="0" fontId="67" fillId="6" borderId="43" xfId="0" quotePrefix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0" fontId="4" fillId="0" borderId="0" xfId="0" applyNumberFormat="1" applyFont="1" applyAlignment="1">
      <alignment vertical="center"/>
    </xf>
    <xf numFmtId="168" fontId="4" fillId="0" borderId="0" xfId="1" applyNumberFormat="1" applyFont="1" applyFill="1" applyBorder="1" applyAlignment="1">
      <alignment vertical="center"/>
    </xf>
    <xf numFmtId="43" fontId="4" fillId="0" borderId="0" xfId="1" applyFont="1" applyFill="1" applyBorder="1" applyAlignment="1">
      <alignment vertical="center"/>
    </xf>
    <xf numFmtId="14" fontId="4" fillId="0" borderId="0" xfId="0" applyNumberFormat="1" applyFont="1" applyAlignment="1">
      <alignment vertical="center"/>
    </xf>
    <xf numFmtId="174" fontId="4" fillId="0" borderId="0" xfId="0" applyNumberFormat="1" applyFont="1" applyAlignment="1">
      <alignment vertical="center"/>
    </xf>
    <xf numFmtId="168" fontId="50" fillId="0" borderId="0" xfId="1" applyNumberFormat="1" applyFont="1" applyFill="1" applyBorder="1" applyAlignment="1">
      <alignment vertical="center"/>
    </xf>
    <xf numFmtId="43" fontId="50" fillId="0" borderId="0" xfId="1" applyFont="1" applyFill="1" applyBorder="1" applyAlignment="1">
      <alignment vertical="center"/>
    </xf>
    <xf numFmtId="14" fontId="50" fillId="0" borderId="0" xfId="0" applyNumberFormat="1" applyFont="1" applyAlignment="1">
      <alignment vertical="center"/>
    </xf>
    <xf numFmtId="177" fontId="50" fillId="0" borderId="0" xfId="0" applyNumberFormat="1" applyFont="1" applyAlignment="1">
      <alignment vertical="center"/>
    </xf>
    <xf numFmtId="172" fontId="50" fillId="0" borderId="0" xfId="1" applyNumberFormat="1" applyFont="1" applyFill="1" applyBorder="1" applyAlignment="1">
      <alignment vertical="center"/>
    </xf>
    <xf numFmtId="0" fontId="50" fillId="9" borderId="0" xfId="0" applyFont="1" applyFill="1"/>
    <xf numFmtId="9" fontId="50" fillId="0" borderId="0" xfId="0" applyNumberFormat="1" applyFont="1" applyAlignment="1">
      <alignment vertical="center"/>
    </xf>
    <xf numFmtId="169" fontId="50" fillId="0" borderId="0" xfId="0" applyNumberFormat="1" applyFont="1" applyAlignment="1">
      <alignment vertical="center"/>
    </xf>
    <xf numFmtId="176" fontId="50" fillId="0" borderId="0" xfId="1" applyNumberFormat="1" applyFont="1" applyFill="1" applyBorder="1" applyAlignment="1">
      <alignment vertical="center"/>
    </xf>
    <xf numFmtId="174" fontId="50" fillId="0" borderId="0" xfId="0" applyNumberFormat="1" applyFont="1" applyAlignment="1">
      <alignment vertical="center"/>
    </xf>
    <xf numFmtId="168" fontId="50" fillId="0" borderId="0" xfId="1" applyNumberFormat="1" applyFont="1" applyFill="1" applyBorder="1" applyAlignment="1">
      <alignment horizontal="center" vertical="center"/>
    </xf>
    <xf numFmtId="43" fontId="50" fillId="0" borderId="0" xfId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vertical="center"/>
    </xf>
    <xf numFmtId="0" fontId="4" fillId="5" borderId="8" xfId="0" applyFont="1" applyFill="1" applyBorder="1" applyAlignment="1">
      <alignment horizontal="center" vertical="center"/>
    </xf>
    <xf numFmtId="168" fontId="4" fillId="5" borderId="8" xfId="1" applyNumberFormat="1" applyFont="1" applyFill="1" applyBorder="1" applyAlignment="1">
      <alignment horizontal="right" vertical="center"/>
    </xf>
    <xf numFmtId="168" fontId="50" fillId="0" borderId="0" xfId="1" applyNumberFormat="1" applyFont="1" applyFill="1" applyBorder="1" applyAlignment="1">
      <alignment horizontal="right" vertical="center"/>
    </xf>
    <xf numFmtId="168" fontId="63" fillId="9" borderId="0" xfId="1" applyNumberFormat="1" applyFont="1" applyFill="1" applyAlignment="1">
      <alignment horizontal="left" vertical="center" wrapText="1"/>
    </xf>
    <xf numFmtId="168" fontId="63" fillId="9" borderId="0" xfId="1" applyNumberFormat="1" applyFont="1" applyFill="1" applyBorder="1" applyAlignment="1">
      <alignment horizontal="left" vertical="center" wrapText="1"/>
    </xf>
    <xf numFmtId="43" fontId="63" fillId="9" borderId="0" xfId="1" applyFont="1" applyFill="1" applyBorder="1" applyAlignment="1">
      <alignment horizontal="center" vertical="center"/>
    </xf>
    <xf numFmtId="168" fontId="63" fillId="9" borderId="0" xfId="1" applyNumberFormat="1" applyFont="1" applyFill="1" applyBorder="1" applyAlignment="1">
      <alignment horizontal="center" vertical="center" wrapText="1"/>
    </xf>
    <xf numFmtId="168" fontId="63" fillId="9" borderId="0" xfId="1" applyNumberFormat="1" applyFont="1" applyFill="1" applyAlignment="1">
      <alignment horizontal="center" vertical="center" wrapText="1"/>
    </xf>
    <xf numFmtId="14" fontId="63" fillId="9" borderId="0" xfId="0" applyNumberFormat="1" applyFont="1" applyFill="1" applyAlignment="1">
      <alignment horizontal="center" vertical="center" wrapText="1"/>
    </xf>
    <xf numFmtId="168" fontId="63" fillId="28" borderId="0" xfId="1" applyNumberFormat="1" applyFont="1" applyFill="1" applyAlignment="1">
      <alignment horizontal="left" vertical="center" wrapText="1"/>
    </xf>
    <xf numFmtId="168" fontId="63" fillId="28" borderId="0" xfId="1" applyNumberFormat="1" applyFont="1" applyFill="1" applyBorder="1" applyAlignment="1">
      <alignment horizontal="left" vertical="center" wrapText="1"/>
    </xf>
    <xf numFmtId="43" fontId="63" fillId="28" borderId="0" xfId="1" applyFont="1" applyFill="1" applyBorder="1" applyAlignment="1">
      <alignment horizontal="center" vertical="center"/>
    </xf>
    <xf numFmtId="168" fontId="63" fillId="28" borderId="0" xfId="1" applyNumberFormat="1" applyFont="1" applyFill="1" applyBorder="1" applyAlignment="1">
      <alignment horizontal="center" vertical="center" wrapText="1"/>
    </xf>
    <xf numFmtId="168" fontId="63" fillId="28" borderId="0" xfId="1" applyNumberFormat="1" applyFont="1" applyFill="1" applyAlignment="1">
      <alignment horizontal="center" vertical="center" wrapText="1"/>
    </xf>
    <xf numFmtId="14" fontId="63" fillId="28" borderId="0" xfId="0" applyNumberFormat="1" applyFont="1" applyFill="1" applyAlignment="1">
      <alignment horizontal="center" vertical="center" wrapText="1"/>
    </xf>
    <xf numFmtId="168" fontId="63" fillId="29" borderId="0" xfId="1" applyNumberFormat="1" applyFont="1" applyFill="1" applyAlignment="1">
      <alignment horizontal="left" vertical="center" wrapText="1"/>
    </xf>
    <xf numFmtId="168" fontId="63" fillId="29" borderId="0" xfId="1" applyNumberFormat="1" applyFont="1" applyFill="1" applyBorder="1" applyAlignment="1">
      <alignment horizontal="left" vertical="center" wrapText="1"/>
    </xf>
    <xf numFmtId="43" fontId="63" fillId="29" borderId="0" xfId="1" applyFont="1" applyFill="1" applyBorder="1" applyAlignment="1">
      <alignment horizontal="center" vertical="center"/>
    </xf>
    <xf numFmtId="168" fontId="63" fillId="29" borderId="0" xfId="1" applyNumberFormat="1" applyFont="1" applyFill="1" applyBorder="1" applyAlignment="1">
      <alignment horizontal="center" vertical="center" wrapText="1"/>
    </xf>
    <xf numFmtId="168" fontId="63" fillId="29" borderId="0" xfId="1" applyNumberFormat="1" applyFont="1" applyFill="1" applyAlignment="1">
      <alignment horizontal="center" vertical="center" wrapText="1"/>
    </xf>
    <xf numFmtId="14" fontId="63" fillId="29" borderId="0" xfId="0" applyNumberFormat="1" applyFont="1" applyFill="1" applyAlignment="1">
      <alignment horizontal="center" vertical="center" wrapText="1"/>
    </xf>
    <xf numFmtId="168" fontId="63" fillId="0" borderId="0" xfId="1" applyNumberFormat="1" applyFont="1" applyFill="1" applyAlignment="1">
      <alignment horizontal="center" vertical="center" wrapText="1"/>
    </xf>
    <xf numFmtId="14" fontId="63" fillId="0" borderId="0" xfId="0" applyNumberFormat="1" applyFont="1" applyFill="1" applyAlignment="1">
      <alignment horizontal="center" vertical="center" wrapText="1"/>
    </xf>
    <xf numFmtId="168" fontId="63" fillId="6" borderId="0" xfId="1" applyNumberFormat="1" applyFont="1" applyFill="1" applyAlignment="1">
      <alignment horizontal="left" vertical="center" wrapText="1"/>
    </xf>
    <xf numFmtId="168" fontId="63" fillId="6" borderId="0" xfId="1" applyNumberFormat="1" applyFont="1" applyFill="1" applyBorder="1" applyAlignment="1">
      <alignment horizontal="left" vertical="center" wrapText="1"/>
    </xf>
    <xf numFmtId="43" fontId="63" fillId="6" borderId="0" xfId="1" applyFont="1" applyFill="1" applyBorder="1" applyAlignment="1">
      <alignment horizontal="center" vertical="center"/>
    </xf>
    <xf numFmtId="168" fontId="63" fillId="6" borderId="0" xfId="1" applyNumberFormat="1" applyFont="1" applyFill="1" applyBorder="1" applyAlignment="1">
      <alignment horizontal="center" vertical="center" wrapText="1"/>
    </xf>
    <xf numFmtId="168" fontId="63" fillId="6" borderId="0" xfId="1" applyNumberFormat="1" applyFont="1" applyFill="1" applyAlignment="1">
      <alignment horizontal="center" vertical="center" wrapText="1"/>
    </xf>
    <xf numFmtId="14" fontId="63" fillId="6" borderId="0" xfId="0" applyNumberFormat="1" applyFont="1" applyFill="1" applyAlignment="1">
      <alignment horizontal="center" vertical="center" wrapText="1"/>
    </xf>
    <xf numFmtId="168" fontId="63" fillId="0" borderId="0" xfId="1" applyNumberFormat="1" applyFont="1" applyFill="1" applyAlignment="1">
      <alignment horizontal="left" vertical="center" wrapText="1"/>
    </xf>
    <xf numFmtId="168" fontId="46" fillId="5" borderId="42" xfId="0" applyNumberFormat="1" applyFont="1" applyFill="1" applyBorder="1"/>
    <xf numFmtId="0" fontId="5" fillId="11" borderId="23" xfId="0" applyFont="1" applyFill="1" applyBorder="1" applyAlignment="1">
      <alignment horizontal="center" vertical="center" wrapText="1"/>
    </xf>
    <xf numFmtId="0" fontId="5" fillId="11" borderId="24" xfId="3" applyFont="1" applyFill="1" applyBorder="1" applyAlignment="1">
      <alignment horizontal="center" vertical="center" wrapText="1"/>
    </xf>
    <xf numFmtId="0" fontId="5" fillId="11" borderId="24" xfId="0" applyFont="1" applyFill="1" applyBorder="1" applyAlignment="1">
      <alignment horizontal="center" vertical="center" wrapText="1"/>
    </xf>
    <xf numFmtId="0" fontId="5" fillId="11" borderId="25" xfId="0" applyFont="1" applyFill="1" applyBorder="1" applyAlignment="1">
      <alignment horizontal="center" vertical="center" wrapText="1"/>
    </xf>
    <xf numFmtId="0" fontId="50" fillId="16" borderId="0" xfId="0" applyFont="1" applyFill="1" applyBorder="1" applyAlignment="1">
      <alignment vertical="center"/>
    </xf>
    <xf numFmtId="0" fontId="50" fillId="16" borderId="0" xfId="0" applyFont="1" applyFill="1" applyBorder="1" applyAlignment="1">
      <alignment wrapText="1"/>
    </xf>
    <xf numFmtId="168" fontId="50" fillId="16" borderId="0" xfId="1" applyNumberFormat="1" applyFont="1" applyFill="1" applyBorder="1"/>
    <xf numFmtId="0" fontId="50" fillId="16" borderId="0" xfId="0" applyFont="1" applyFill="1" applyBorder="1"/>
    <xf numFmtId="0" fontId="50" fillId="9" borderId="0" xfId="0" applyFont="1" applyFill="1" applyBorder="1"/>
    <xf numFmtId="0" fontId="50" fillId="9" borderId="0" xfId="0" applyFont="1" applyFill="1" applyBorder="1" applyAlignment="1">
      <alignment wrapText="1"/>
    </xf>
    <xf numFmtId="0" fontId="50" fillId="0" borderId="0" xfId="0" applyFont="1" applyFill="1" applyBorder="1" applyAlignment="1">
      <alignment wrapText="1"/>
    </xf>
    <xf numFmtId="168" fontId="50" fillId="9" borderId="0" xfId="1" applyNumberFormat="1" applyFont="1" applyFill="1" applyBorder="1"/>
    <xf numFmtId="168" fontId="50" fillId="16" borderId="0" xfId="1" applyNumberFormat="1" applyFont="1" applyFill="1" applyBorder="1" applyAlignment="1">
      <alignment wrapText="1"/>
    </xf>
    <xf numFmtId="0" fontId="50" fillId="9" borderId="0" xfId="0" applyFont="1" applyFill="1" applyBorder="1" applyAlignment="1">
      <alignment vertical="center"/>
    </xf>
    <xf numFmtId="0" fontId="4" fillId="16" borderId="0" xfId="0" applyFont="1" applyFill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0" fillId="0" borderId="0" xfId="0" applyFont="1" applyBorder="1" applyAlignment="1">
      <alignment wrapText="1"/>
    </xf>
    <xf numFmtId="168" fontId="50" fillId="0" borderId="0" xfId="1" applyNumberFormat="1" applyFont="1" applyFill="1" applyBorder="1"/>
    <xf numFmtId="0" fontId="50" fillId="16" borderId="0" xfId="0" applyFont="1" applyFill="1" applyBorder="1" applyAlignment="1">
      <alignment horizontal="left" vertical="center" wrapText="1"/>
    </xf>
    <xf numFmtId="0" fontId="5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168" fontId="50" fillId="0" borderId="0" xfId="1" applyNumberFormat="1" applyFont="1" applyFill="1" applyBorder="1" applyAlignment="1">
      <alignment wrapText="1"/>
    </xf>
    <xf numFmtId="168" fontId="4" fillId="16" borderId="0" xfId="1" applyNumberFormat="1" applyFont="1" applyFill="1" applyBorder="1" applyAlignment="1">
      <alignment vertical="center" wrapText="1"/>
    </xf>
    <xf numFmtId="168" fontId="4" fillId="16" borderId="0" xfId="1" applyNumberFormat="1" applyFont="1" applyFill="1" applyBorder="1" applyAlignment="1">
      <alignment horizontal="right" vertical="center" wrapText="1"/>
    </xf>
    <xf numFmtId="168" fontId="4" fillId="16" borderId="0" xfId="1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168" fontId="4" fillId="0" borderId="0" xfId="1" applyNumberFormat="1" applyFont="1" applyFill="1" applyBorder="1" applyAlignment="1">
      <alignment vertical="center" wrapText="1"/>
    </xf>
    <xf numFmtId="168" fontId="4" fillId="0" borderId="0" xfId="1" applyNumberFormat="1" applyFont="1" applyFill="1" applyBorder="1" applyAlignment="1">
      <alignment horizontal="right" vertical="center" wrapText="1"/>
    </xf>
    <xf numFmtId="168" fontId="4" fillId="0" borderId="0" xfId="1" applyNumberFormat="1" applyFont="1" applyFill="1" applyBorder="1" applyAlignment="1">
      <alignment horizontal="left" vertical="center" wrapText="1"/>
    </xf>
    <xf numFmtId="0" fontId="4" fillId="9" borderId="0" xfId="0" applyFont="1" applyFill="1" applyAlignment="1">
      <alignment vertical="center" wrapText="1"/>
    </xf>
    <xf numFmtId="0" fontId="4" fillId="9" borderId="0" xfId="0" applyFont="1" applyFill="1" applyBorder="1" applyAlignment="1">
      <alignment vertical="center" wrapText="1"/>
    </xf>
    <xf numFmtId="168" fontId="4" fillId="9" borderId="0" xfId="1" applyNumberFormat="1" applyFont="1" applyFill="1" applyBorder="1" applyAlignment="1">
      <alignment vertical="center" wrapText="1"/>
    </xf>
    <xf numFmtId="168" fontId="4" fillId="9" borderId="0" xfId="1" applyNumberFormat="1" applyFont="1" applyFill="1" applyBorder="1" applyAlignment="1">
      <alignment horizontal="right" vertical="center" wrapText="1"/>
    </xf>
    <xf numFmtId="168" fontId="4" fillId="9" borderId="0" xfId="1" applyNumberFormat="1" applyFont="1" applyFill="1" applyBorder="1" applyAlignment="1">
      <alignment horizontal="left" vertical="center" wrapText="1"/>
    </xf>
    <xf numFmtId="0" fontId="4" fillId="16" borderId="0" xfId="0" applyFont="1" applyFill="1" applyAlignment="1">
      <alignment vertical="center" wrapText="1"/>
    </xf>
    <xf numFmtId="0" fontId="46" fillId="5" borderId="46" xfId="0" applyFont="1" applyFill="1" applyBorder="1" applyAlignment="1">
      <alignment horizontal="center" vertical="center"/>
    </xf>
    <xf numFmtId="0" fontId="46" fillId="5" borderId="42" xfId="0" applyFont="1" applyFill="1" applyBorder="1" applyAlignment="1">
      <alignment horizontal="center" vertical="center"/>
    </xf>
    <xf numFmtId="168" fontId="5" fillId="5" borderId="42" xfId="1" applyNumberFormat="1" applyFont="1" applyFill="1" applyBorder="1" applyAlignment="1">
      <alignment horizontal="right" vertical="center"/>
    </xf>
    <xf numFmtId="0" fontId="5" fillId="5" borderId="42" xfId="0" applyFont="1" applyFill="1" applyBorder="1" applyAlignment="1">
      <alignment horizontal="right" vertical="center"/>
    </xf>
    <xf numFmtId="0" fontId="50" fillId="5" borderId="42" xfId="0" applyFont="1" applyFill="1" applyBorder="1" applyAlignment="1">
      <alignment horizontal="center" vertical="center"/>
    </xf>
    <xf numFmtId="0" fontId="50" fillId="5" borderId="47" xfId="0" applyFont="1" applyFill="1" applyBorder="1" applyAlignment="1">
      <alignment horizontal="center" vertical="center"/>
    </xf>
    <xf numFmtId="168" fontId="1" fillId="0" borderId="0" xfId="1" applyNumberFormat="1" applyFont="1"/>
    <xf numFmtId="0" fontId="14" fillId="30" borderId="0" xfId="0" applyFont="1" applyFill="1" applyAlignment="1">
      <alignment horizontal="center" vertical="center" wrapText="1"/>
    </xf>
    <xf numFmtId="43" fontId="4" fillId="14" borderId="0" xfId="0" applyNumberFormat="1" applyFont="1" applyFill="1" applyAlignment="1">
      <alignment horizontal="center" vertical="center"/>
    </xf>
    <xf numFmtId="0" fontId="70" fillId="14" borderId="0" xfId="0" applyFont="1" applyFill="1"/>
    <xf numFmtId="0" fontId="11" fillId="11" borderId="27" xfId="0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/>
    </xf>
    <xf numFmtId="0" fontId="5" fillId="11" borderId="11" xfId="0" applyFont="1" applyFill="1" applyBorder="1" applyAlignment="1">
      <alignment horizontal="center" vertical="center"/>
    </xf>
    <xf numFmtId="0" fontId="5" fillId="11" borderId="9" xfId="0" applyFont="1" applyFill="1" applyBorder="1" applyAlignment="1">
      <alignment horizontal="center" vertical="center"/>
    </xf>
    <xf numFmtId="0" fontId="5" fillId="11" borderId="1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11" fillId="11" borderId="0" xfId="0" applyFont="1" applyFill="1" applyAlignment="1">
      <alignment horizontal="center" vertical="center" wrapText="1"/>
    </xf>
    <xf numFmtId="0" fontId="11" fillId="11" borderId="0" xfId="0" applyFont="1" applyFill="1" applyAlignment="1">
      <alignment horizontal="center"/>
    </xf>
    <xf numFmtId="0" fontId="14" fillId="9" borderId="43" xfId="0" applyFont="1" applyFill="1" applyBorder="1" applyAlignment="1">
      <alignment horizontal="center" vertical="center" wrapText="1"/>
    </xf>
    <xf numFmtId="0" fontId="4" fillId="9" borderId="43" xfId="0" applyFont="1" applyFill="1" applyBorder="1" applyAlignment="1">
      <alignment vertical="center" wrapText="1"/>
    </xf>
    <xf numFmtId="0" fontId="4" fillId="9" borderId="43" xfId="0" applyFont="1" applyFill="1" applyBorder="1" applyAlignment="1">
      <alignment horizontal="center" vertical="center" wrapText="1"/>
    </xf>
    <xf numFmtId="168" fontId="14" fillId="9" borderId="43" xfId="1" applyNumberFormat="1" applyFont="1" applyFill="1" applyBorder="1" applyAlignment="1">
      <alignment vertical="center" wrapText="1"/>
    </xf>
    <xf numFmtId="3" fontId="14" fillId="9" borderId="43" xfId="0" applyNumberFormat="1" applyFont="1" applyFill="1" applyBorder="1" applyAlignment="1">
      <alignment vertical="center" wrapText="1"/>
    </xf>
    <xf numFmtId="168" fontId="14" fillId="9" borderId="43" xfId="0" applyNumberFormat="1" applyFont="1" applyFill="1" applyBorder="1" applyAlignment="1">
      <alignment horizontal="center" vertical="center" wrapText="1"/>
    </xf>
    <xf numFmtId="0" fontId="14" fillId="9" borderId="43" xfId="0" applyFont="1" applyFill="1" applyBorder="1" applyAlignment="1">
      <alignment vertical="center" wrapText="1"/>
    </xf>
    <xf numFmtId="9" fontId="14" fillId="9" borderId="43" xfId="0" applyNumberFormat="1" applyFont="1" applyFill="1" applyBorder="1" applyAlignment="1">
      <alignment horizontal="center" vertical="center" wrapText="1"/>
    </xf>
    <xf numFmtId="3" fontId="14" fillId="9" borderId="43" xfId="0" applyNumberFormat="1" applyFont="1" applyFill="1" applyBorder="1" applyAlignment="1">
      <alignment horizontal="center" vertical="center"/>
    </xf>
    <xf numFmtId="14" fontId="4" fillId="9" borderId="43" xfId="0" quotePrefix="1" applyNumberFormat="1" applyFont="1" applyFill="1" applyBorder="1" applyAlignment="1">
      <alignment horizontal="center" vertical="center" wrapText="1"/>
    </xf>
    <xf numFmtId="10" fontId="14" fillId="9" borderId="43" xfId="0" applyNumberFormat="1" applyFont="1" applyFill="1" applyBorder="1" applyAlignment="1">
      <alignment horizontal="center" vertical="center" wrapText="1"/>
    </xf>
    <xf numFmtId="0" fontId="62" fillId="5" borderId="29" xfId="0" applyFont="1" applyFill="1" applyBorder="1" applyAlignment="1">
      <alignment horizontal="center" vertical="center"/>
    </xf>
    <xf numFmtId="0" fontId="62" fillId="5" borderId="3" xfId="0" applyFont="1" applyFill="1" applyBorder="1" applyAlignment="1">
      <alignment vertical="center" wrapText="1"/>
    </xf>
    <xf numFmtId="0" fontId="62" fillId="5" borderId="3" xfId="0" applyFont="1" applyFill="1" applyBorder="1" applyAlignment="1">
      <alignment vertical="center"/>
    </xf>
    <xf numFmtId="168" fontId="62" fillId="5" borderId="3" xfId="1" applyNumberFormat="1" applyFont="1" applyFill="1" applyBorder="1" applyAlignment="1">
      <alignment horizontal="center" vertical="center"/>
    </xf>
    <xf numFmtId="168" fontId="62" fillId="5" borderId="3" xfId="1" applyNumberFormat="1" applyFont="1" applyFill="1" applyBorder="1" applyAlignment="1">
      <alignment vertical="center"/>
    </xf>
    <xf numFmtId="0" fontId="62" fillId="5" borderId="30" xfId="0" applyFont="1" applyFill="1" applyBorder="1" applyAlignment="1">
      <alignment horizontal="center" vertical="center"/>
    </xf>
    <xf numFmtId="0" fontId="5" fillId="11" borderId="27" xfId="0" applyFont="1" applyFill="1" applyBorder="1" applyAlignment="1">
      <alignment horizontal="center" vertical="center"/>
    </xf>
    <xf numFmtId="0" fontId="5" fillId="11" borderId="3" xfId="0" applyFont="1" applyFill="1" applyBorder="1" applyAlignment="1">
      <alignment horizontal="center"/>
    </xf>
    <xf numFmtId="0" fontId="73" fillId="6" borderId="0" xfId="0" applyFont="1" applyFill="1" applyAlignment="1">
      <alignment horizontal="center" vertical="center"/>
    </xf>
    <xf numFmtId="0" fontId="73" fillId="6" borderId="0" xfId="0" applyFont="1" applyFill="1" applyAlignment="1">
      <alignment vertical="center" wrapText="1"/>
    </xf>
    <xf numFmtId="0" fontId="73" fillId="6" borderId="0" xfId="0" applyFont="1" applyFill="1" applyAlignment="1">
      <alignment horizontal="center" vertical="center" wrapText="1"/>
    </xf>
    <xf numFmtId="168" fontId="73" fillId="6" borderId="0" xfId="1" applyNumberFormat="1" applyFont="1" applyFill="1" applyBorder="1" applyAlignment="1">
      <alignment horizontal="center" vertical="center"/>
    </xf>
    <xf numFmtId="168" fontId="73" fillId="6" borderId="0" xfId="1" applyNumberFormat="1" applyFont="1" applyFill="1" applyBorder="1" applyAlignment="1">
      <alignment horizontal="center" vertical="center" wrapText="1"/>
    </xf>
    <xf numFmtId="0" fontId="73" fillId="6" borderId="0" xfId="0" quotePrefix="1" applyFont="1" applyFill="1" applyAlignment="1">
      <alignment horizontal="left" vertical="center" wrapText="1"/>
    </xf>
    <xf numFmtId="0" fontId="41" fillId="9" borderId="9" xfId="0" applyFont="1" applyFill="1" applyBorder="1" applyAlignment="1">
      <alignment horizontal="left" vertical="center"/>
    </xf>
    <xf numFmtId="0" fontId="0" fillId="0" borderId="43" xfId="0" applyBorder="1"/>
    <xf numFmtId="0" fontId="0" fillId="10" borderId="43" xfId="0" applyFill="1" applyBorder="1"/>
    <xf numFmtId="0" fontId="0" fillId="30" borderId="43" xfId="0" applyFill="1" applyBorder="1"/>
    <xf numFmtId="168" fontId="10" fillId="11" borderId="43" xfId="1" applyNumberFormat="1" applyFont="1" applyFill="1" applyBorder="1" applyAlignment="1">
      <alignment horizontal="center" vertical="center"/>
    </xf>
    <xf numFmtId="168" fontId="10" fillId="11" borderId="43" xfId="1" applyNumberFormat="1" applyFont="1" applyFill="1" applyBorder="1" applyAlignment="1">
      <alignment horizontal="center" vertical="center" wrapText="1"/>
    </xf>
    <xf numFmtId="0" fontId="74" fillId="0" borderId="43" xfId="0" applyFont="1" applyBorder="1" applyAlignment="1">
      <alignment vertical="center" wrapText="1"/>
    </xf>
    <xf numFmtId="0" fontId="74" fillId="0" borderId="43" xfId="0" applyFont="1" applyBorder="1" applyAlignment="1">
      <alignment vertical="center"/>
    </xf>
    <xf numFmtId="0" fontId="74" fillId="0" borderId="43" xfId="0" applyFont="1" applyBorder="1" applyAlignment="1">
      <alignment horizontal="left" vertical="center" wrapText="1"/>
    </xf>
    <xf numFmtId="10" fontId="74" fillId="0" borderId="43" xfId="0" applyNumberFormat="1" applyFont="1" applyBorder="1" applyAlignment="1">
      <alignment vertical="center"/>
    </xf>
    <xf numFmtId="168" fontId="74" fillId="0" borderId="43" xfId="1" applyNumberFormat="1" applyFont="1" applyFill="1" applyBorder="1" applyAlignment="1">
      <alignment vertical="center"/>
    </xf>
    <xf numFmtId="43" fontId="74" fillId="0" borderId="43" xfId="1" applyFont="1" applyFill="1" applyBorder="1" applyAlignment="1">
      <alignment vertical="center"/>
    </xf>
    <xf numFmtId="14" fontId="74" fillId="0" borderId="43" xfId="0" applyNumberFormat="1" applyFont="1" applyBorder="1" applyAlignment="1">
      <alignment vertical="center"/>
    </xf>
    <xf numFmtId="0" fontId="74" fillId="0" borderId="43" xfId="0" applyFont="1" applyBorder="1" applyAlignment="1">
      <alignment horizontal="center" vertical="center" wrapText="1"/>
    </xf>
    <xf numFmtId="174" fontId="74" fillId="0" borderId="43" xfId="0" applyNumberFormat="1" applyFont="1" applyBorder="1" applyAlignment="1">
      <alignment vertical="center"/>
    </xf>
    <xf numFmtId="172" fontId="74" fillId="0" borderId="43" xfId="1" applyNumberFormat="1" applyFont="1" applyFill="1" applyBorder="1" applyAlignment="1">
      <alignment vertical="center"/>
    </xf>
    <xf numFmtId="0" fontId="74" fillId="5" borderId="43" xfId="0" applyFont="1" applyFill="1" applyBorder="1" applyAlignment="1">
      <alignment vertical="center"/>
    </xf>
    <xf numFmtId="0" fontId="74" fillId="5" borderId="43" xfId="0" applyFont="1" applyFill="1" applyBorder="1" applyAlignment="1">
      <alignment horizontal="left" vertical="center"/>
    </xf>
    <xf numFmtId="168" fontId="74" fillId="5" borderId="43" xfId="1" applyNumberFormat="1" applyFont="1" applyFill="1" applyBorder="1" applyAlignment="1">
      <alignment horizontal="right" vertical="center"/>
    </xf>
    <xf numFmtId="168" fontId="10" fillId="5" borderId="43" xfId="1" applyNumberFormat="1" applyFont="1" applyFill="1" applyBorder="1" applyAlignment="1">
      <alignment horizontal="center" vertical="center"/>
    </xf>
    <xf numFmtId="43" fontId="10" fillId="5" borderId="43" xfId="1" applyFont="1" applyFill="1" applyBorder="1" applyAlignment="1">
      <alignment horizontal="right" vertical="center"/>
    </xf>
    <xf numFmtId="0" fontId="74" fillId="5" borderId="43" xfId="0" applyFont="1" applyFill="1" applyBorder="1" applyAlignment="1">
      <alignment horizontal="center" vertical="center"/>
    </xf>
    <xf numFmtId="0" fontId="74" fillId="0" borderId="43" xfId="0" applyFont="1" applyBorder="1" applyAlignment="1">
      <alignment horizontal="center" vertical="center"/>
    </xf>
    <xf numFmtId="0" fontId="10" fillId="5" borderId="43" xfId="0" applyFont="1" applyFill="1" applyBorder="1" applyAlignment="1">
      <alignment horizontal="center" vertical="center"/>
    </xf>
    <xf numFmtId="43" fontId="63" fillId="0" borderId="0" xfId="1" applyFont="1" applyFill="1" applyBorder="1" applyAlignment="1">
      <alignment horizontal="center" vertical="center" wrapText="1"/>
    </xf>
    <xf numFmtId="14" fontId="63" fillId="0" borderId="0" xfId="0" applyNumberFormat="1" applyFont="1" applyAlignment="1">
      <alignment horizontal="center" vertical="center" wrapText="1"/>
    </xf>
    <xf numFmtId="168" fontId="63" fillId="16" borderId="0" xfId="1" applyNumberFormat="1" applyFont="1" applyFill="1" applyAlignment="1">
      <alignment horizontal="left" vertical="center" wrapText="1"/>
    </xf>
    <xf numFmtId="43" fontId="63" fillId="16" borderId="0" xfId="1" applyFont="1" applyFill="1" applyBorder="1" applyAlignment="1">
      <alignment horizontal="center" vertical="center" wrapText="1"/>
    </xf>
    <xf numFmtId="168" fontId="63" fillId="16" borderId="0" xfId="1" applyNumberFormat="1" applyFont="1" applyFill="1" applyAlignment="1">
      <alignment horizontal="center" vertical="center" wrapText="1"/>
    </xf>
    <xf numFmtId="14" fontId="63" fillId="16" borderId="0" xfId="0" applyNumberFormat="1" applyFont="1" applyFill="1" applyAlignment="1">
      <alignment horizontal="center" vertical="center" wrapText="1"/>
    </xf>
    <xf numFmtId="43" fontId="63" fillId="9" borderId="0" xfId="1" applyFont="1" applyFill="1" applyBorder="1" applyAlignment="1">
      <alignment horizontal="center" vertical="center" wrapText="1"/>
    </xf>
    <xf numFmtId="168" fontId="63" fillId="16" borderId="58" xfId="1" applyNumberFormat="1" applyFont="1" applyFill="1" applyBorder="1" applyAlignment="1">
      <alignment horizontal="left" vertical="center" wrapText="1"/>
    </xf>
    <xf numFmtId="168" fontId="75" fillId="16" borderId="58" xfId="1" applyNumberFormat="1" applyFont="1" applyFill="1" applyBorder="1" applyAlignment="1">
      <alignment horizontal="left" vertical="center" wrapText="1"/>
    </xf>
    <xf numFmtId="168" fontId="75" fillId="9" borderId="58" xfId="1" applyNumberFormat="1" applyFont="1" applyFill="1" applyBorder="1" applyAlignment="1">
      <alignment horizontal="left" vertical="center" wrapText="1"/>
    </xf>
    <xf numFmtId="0" fontId="75" fillId="9" borderId="58" xfId="0" applyFont="1" applyFill="1" applyBorder="1" applyAlignment="1">
      <alignment horizontal="center" vertical="center" wrapText="1"/>
    </xf>
    <xf numFmtId="0" fontId="50" fillId="9" borderId="0" xfId="0" applyFont="1" applyFill="1" applyAlignment="1">
      <alignment wrapText="1"/>
    </xf>
    <xf numFmtId="0" fontId="50" fillId="0" borderId="0" xfId="0" applyFont="1" applyAlignment="1">
      <alignment wrapText="1"/>
    </xf>
    <xf numFmtId="0" fontId="50" fillId="9" borderId="0" xfId="0" applyFont="1" applyFill="1" applyAlignment="1">
      <alignment horizontal="center" wrapText="1"/>
    </xf>
    <xf numFmtId="0" fontId="50" fillId="16" borderId="0" xfId="0" applyFont="1" applyFill="1" applyAlignment="1">
      <alignment vertical="center"/>
    </xf>
    <xf numFmtId="0" fontId="50" fillId="16" borderId="0" xfId="0" applyFont="1" applyFill="1" applyAlignment="1">
      <alignment wrapText="1"/>
    </xf>
    <xf numFmtId="0" fontId="50" fillId="16" borderId="0" xfId="0" applyFont="1" applyFill="1" applyAlignment="1">
      <alignment horizontal="center" wrapText="1"/>
    </xf>
    <xf numFmtId="0" fontId="50" fillId="0" borderId="0" xfId="0" applyFont="1" applyAlignment="1">
      <alignment horizontal="center" wrapText="1"/>
    </xf>
    <xf numFmtId="0" fontId="4" fillId="16" borderId="0" xfId="0" applyFont="1" applyFill="1" applyAlignment="1">
      <alignment vertical="center"/>
    </xf>
    <xf numFmtId="168" fontId="4" fillId="16" borderId="0" xfId="1" applyNumberFormat="1" applyFont="1" applyFill="1" applyBorder="1"/>
    <xf numFmtId="0" fontId="50" fillId="5" borderId="0" xfId="0" applyFont="1" applyFill="1" applyAlignment="1">
      <alignment horizontal="center" vertical="center" wrapText="1"/>
    </xf>
    <xf numFmtId="0" fontId="46" fillId="5" borderId="0" xfId="0" applyFont="1" applyFill="1" applyAlignment="1">
      <alignment vertical="center" wrapText="1"/>
    </xf>
    <xf numFmtId="0" fontId="50" fillId="5" borderId="0" xfId="0" applyFont="1" applyFill="1" applyAlignment="1">
      <alignment vertical="center" wrapText="1"/>
    </xf>
    <xf numFmtId="168" fontId="5" fillId="5" borderId="0" xfId="1" applyNumberFormat="1" applyFont="1" applyFill="1" applyBorder="1" applyAlignment="1">
      <alignment vertical="center" wrapText="1"/>
    </xf>
    <xf numFmtId="168" fontId="46" fillId="5" borderId="0" xfId="1" applyNumberFormat="1" applyFont="1" applyFill="1" applyAlignment="1">
      <alignment horizontal="left" vertical="center" wrapText="1"/>
    </xf>
    <xf numFmtId="0" fontId="0" fillId="5" borderId="0" xfId="0" applyFill="1"/>
    <xf numFmtId="0" fontId="46" fillId="9" borderId="0" xfId="0" applyFont="1" applyFill="1" applyBorder="1" applyAlignment="1">
      <alignment horizontal="center"/>
    </xf>
    <xf numFmtId="168" fontId="46" fillId="9" borderId="0" xfId="1" applyNumberFormat="1" applyFont="1" applyFill="1" applyBorder="1" applyAlignment="1">
      <alignment horizontal="right"/>
    </xf>
    <xf numFmtId="0" fontId="46" fillId="9" borderId="0" xfId="0" applyFont="1" applyFill="1" applyBorder="1"/>
    <xf numFmtId="168" fontId="46" fillId="9" borderId="0" xfId="0" applyNumberFormat="1" applyFont="1" applyFill="1" applyBorder="1"/>
    <xf numFmtId="0" fontId="46" fillId="9" borderId="0" xfId="0" applyFont="1" applyFill="1" applyBorder="1" applyAlignment="1">
      <alignment horizontal="right"/>
    </xf>
    <xf numFmtId="0" fontId="77" fillId="0" borderId="0" xfId="0" applyFont="1" applyAlignment="1">
      <alignment horizontal="center" vertical="center"/>
    </xf>
    <xf numFmtId="0" fontId="77" fillId="0" borderId="0" xfId="0" applyFont="1"/>
    <xf numFmtId="168" fontId="77" fillId="0" borderId="0" xfId="1" applyNumberFormat="1" applyFont="1"/>
    <xf numFmtId="168" fontId="77" fillId="0" borderId="0" xfId="0" applyNumberFormat="1" applyFont="1"/>
    <xf numFmtId="0" fontId="33" fillId="6" borderId="21" xfId="0" applyFont="1" applyFill="1" applyBorder="1" applyAlignment="1">
      <alignment horizontal="center" vertical="center"/>
    </xf>
    <xf numFmtId="0" fontId="33" fillId="6" borderId="0" xfId="0" applyFont="1" applyFill="1" applyBorder="1" applyAlignment="1">
      <alignment horizontal="center" vertical="center"/>
    </xf>
    <xf numFmtId="0" fontId="33" fillId="6" borderId="36" xfId="0" applyFont="1" applyFill="1" applyBorder="1" applyAlignment="1">
      <alignment horizontal="center" vertical="center"/>
    </xf>
    <xf numFmtId="0" fontId="33" fillId="6" borderId="9" xfId="0" applyFont="1" applyFill="1" applyBorder="1" applyAlignment="1">
      <alignment horizontal="center" vertical="center"/>
    </xf>
    <xf numFmtId="0" fontId="5" fillId="11" borderId="1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/>
    </xf>
    <xf numFmtId="0" fontId="5" fillId="11" borderId="9" xfId="0" applyFont="1" applyFill="1" applyBorder="1" applyAlignment="1">
      <alignment horizontal="center" vertical="center"/>
    </xf>
    <xf numFmtId="43" fontId="10" fillId="11" borderId="56" xfId="1" applyFont="1" applyFill="1" applyBorder="1" applyAlignment="1">
      <alignment horizontal="center" vertical="center" wrapText="1"/>
    </xf>
    <xf numFmtId="43" fontId="10" fillId="11" borderId="57" xfId="1" applyFont="1" applyFill="1" applyBorder="1" applyAlignment="1">
      <alignment horizontal="center" vertical="center" wrapText="1"/>
    </xf>
    <xf numFmtId="0" fontId="10" fillId="11" borderId="56" xfId="0" applyFont="1" applyFill="1" applyBorder="1" applyAlignment="1">
      <alignment horizontal="center" wrapText="1"/>
    </xf>
    <xf numFmtId="0" fontId="10" fillId="11" borderId="57" xfId="0" applyFont="1" applyFill="1" applyBorder="1" applyAlignment="1">
      <alignment horizontal="center" wrapText="1"/>
    </xf>
    <xf numFmtId="168" fontId="10" fillId="11" borderId="46" xfId="1" applyNumberFormat="1" applyFont="1" applyFill="1" applyBorder="1" applyAlignment="1">
      <alignment horizontal="center" vertical="center"/>
    </xf>
    <xf numFmtId="168" fontId="10" fillId="11" borderId="47" xfId="1" applyNumberFormat="1" applyFont="1" applyFill="1" applyBorder="1" applyAlignment="1">
      <alignment horizontal="center" vertical="center"/>
    </xf>
    <xf numFmtId="164" fontId="10" fillId="11" borderId="56" xfId="0" applyNumberFormat="1" applyFont="1" applyFill="1" applyBorder="1" applyAlignment="1">
      <alignment horizontal="center" vertical="center" wrapText="1"/>
    </xf>
    <xf numFmtId="164" fontId="10" fillId="11" borderId="57" xfId="0" applyNumberFormat="1" applyFont="1" applyFill="1" applyBorder="1" applyAlignment="1">
      <alignment horizontal="center" vertical="center" wrapText="1"/>
    </xf>
    <xf numFmtId="0" fontId="76" fillId="30" borderId="0" xfId="0" applyFont="1" applyFill="1" applyAlignment="1">
      <alignment horizontal="center"/>
    </xf>
    <xf numFmtId="0" fontId="10" fillId="11" borderId="56" xfId="0" applyFont="1" applyFill="1" applyBorder="1" applyAlignment="1">
      <alignment horizontal="center" vertical="center"/>
    </xf>
    <xf numFmtId="0" fontId="10" fillId="11" borderId="57" xfId="0" applyFont="1" applyFill="1" applyBorder="1" applyAlignment="1">
      <alignment horizontal="center" vertical="center"/>
    </xf>
    <xf numFmtId="0" fontId="10" fillId="11" borderId="56" xfId="0" applyFont="1" applyFill="1" applyBorder="1" applyAlignment="1">
      <alignment vertical="center"/>
    </xf>
    <xf numFmtId="0" fontId="10" fillId="11" borderId="57" xfId="0" applyFont="1" applyFill="1" applyBorder="1" applyAlignment="1">
      <alignment vertical="center"/>
    </xf>
    <xf numFmtId="0" fontId="10" fillId="11" borderId="56" xfId="0" applyFont="1" applyFill="1" applyBorder="1" applyAlignment="1">
      <alignment horizontal="left" vertical="center" wrapText="1"/>
    </xf>
    <xf numFmtId="0" fontId="10" fillId="11" borderId="57" xfId="0" applyFont="1" applyFill="1" applyBorder="1" applyAlignment="1">
      <alignment horizontal="left" vertical="center" wrapText="1"/>
    </xf>
    <xf numFmtId="0" fontId="5" fillId="11" borderId="27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27" xfId="0" applyFont="1" applyFill="1" applyBorder="1" applyAlignment="1" applyProtection="1">
      <alignment horizontal="center" vertical="center" wrapText="1"/>
      <protection locked="0"/>
    </xf>
    <xf numFmtId="0" fontId="5" fillId="11" borderId="3" xfId="0" applyFont="1" applyFill="1" applyBorder="1" applyAlignment="1" applyProtection="1">
      <alignment horizontal="center" vertical="center" wrapText="1"/>
      <protection locked="0"/>
    </xf>
    <xf numFmtId="0" fontId="5" fillId="11" borderId="28" xfId="0" applyFont="1" applyFill="1" applyBorder="1" applyAlignment="1">
      <alignment horizontal="left" vertical="center" wrapText="1"/>
    </xf>
    <xf numFmtId="0" fontId="5" fillId="11" borderId="30" xfId="0" applyFont="1" applyFill="1" applyBorder="1" applyAlignment="1">
      <alignment horizontal="left" vertical="center" wrapText="1"/>
    </xf>
    <xf numFmtId="0" fontId="33" fillId="6" borderId="0" xfId="0" applyFont="1" applyFill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11" borderId="29" xfId="0" applyFont="1" applyFill="1" applyBorder="1" applyAlignment="1">
      <alignment horizontal="center" vertical="center"/>
    </xf>
    <xf numFmtId="0" fontId="5" fillId="11" borderId="27" xfId="0" applyFont="1" applyFill="1" applyBorder="1" applyAlignment="1">
      <alignment horizontal="center" vertical="center"/>
    </xf>
    <xf numFmtId="0" fontId="5" fillId="11" borderId="3" xfId="0" applyFont="1" applyFill="1" applyBorder="1" applyAlignment="1">
      <alignment horizontal="center" vertical="center"/>
    </xf>
    <xf numFmtId="0" fontId="11" fillId="11" borderId="27" xfId="0" applyFont="1" applyFill="1" applyBorder="1" applyAlignment="1">
      <alignment horizontal="center" wrapText="1"/>
    </xf>
    <xf numFmtId="0" fontId="11" fillId="11" borderId="0" xfId="0" applyFont="1" applyFill="1" applyAlignment="1">
      <alignment horizontal="center" wrapText="1"/>
    </xf>
    <xf numFmtId="0" fontId="11" fillId="11" borderId="27" xfId="0" applyFont="1" applyFill="1" applyBorder="1" applyAlignment="1">
      <alignment horizontal="center" vertical="center" wrapText="1"/>
    </xf>
    <xf numFmtId="0" fontId="11" fillId="11" borderId="0" xfId="0" applyFont="1" applyFill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0" fontId="11" fillId="11" borderId="28" xfId="0" applyFont="1" applyFill="1" applyBorder="1" applyAlignment="1">
      <alignment horizontal="center" vertical="center" wrapText="1"/>
    </xf>
    <xf numFmtId="0" fontId="11" fillId="11" borderId="22" xfId="0" applyFont="1" applyFill="1" applyBorder="1" applyAlignment="1">
      <alignment horizontal="center" vertical="center" wrapText="1"/>
    </xf>
    <xf numFmtId="0" fontId="72" fillId="9" borderId="24" xfId="0" applyFont="1" applyFill="1" applyBorder="1" applyAlignment="1">
      <alignment horizontal="center"/>
    </xf>
    <xf numFmtId="0" fontId="33" fillId="23" borderId="11" xfId="0" applyFont="1" applyFill="1" applyBorder="1" applyAlignment="1">
      <alignment horizontal="center" vertical="center"/>
    </xf>
    <xf numFmtId="0" fontId="33" fillId="23" borderId="10" xfId="0" applyFont="1" applyFill="1" applyBorder="1" applyAlignment="1">
      <alignment horizontal="center" vertical="center"/>
    </xf>
    <xf numFmtId="0" fontId="41" fillId="6" borderId="0" xfId="0" applyFont="1" applyFill="1" applyAlignment="1">
      <alignment horizontal="left" vertical="center"/>
    </xf>
    <xf numFmtId="0" fontId="41" fillId="6" borderId="9" xfId="0" applyFont="1" applyFill="1" applyBorder="1" applyAlignment="1">
      <alignment horizontal="left" vertical="center"/>
    </xf>
    <xf numFmtId="0" fontId="11" fillId="11" borderId="26" xfId="0" applyFont="1" applyFill="1" applyBorder="1" applyAlignment="1">
      <alignment horizontal="center" vertical="center"/>
    </xf>
    <xf numFmtId="0" fontId="11" fillId="11" borderId="21" xfId="0" applyFont="1" applyFill="1" applyBorder="1" applyAlignment="1">
      <alignment horizontal="center" vertical="center"/>
    </xf>
    <xf numFmtId="0" fontId="11" fillId="11" borderId="11" xfId="0" applyFont="1" applyFill="1" applyBorder="1" applyAlignment="1">
      <alignment horizontal="center" wrapText="1"/>
    </xf>
    <xf numFmtId="0" fontId="11" fillId="11" borderId="3" xfId="0" applyFont="1" applyFill="1" applyBorder="1" applyAlignment="1">
      <alignment horizont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/>
    </xf>
    <xf numFmtId="0" fontId="11" fillId="11" borderId="30" xfId="0" applyFont="1" applyFill="1" applyBorder="1" applyAlignment="1">
      <alignment horizontal="center" vertical="center" wrapText="1"/>
    </xf>
    <xf numFmtId="0" fontId="5" fillId="11" borderId="43" xfId="0" applyFont="1" applyFill="1" applyBorder="1" applyAlignment="1">
      <alignment horizontal="center" vertical="center"/>
    </xf>
    <xf numFmtId="0" fontId="5" fillId="11" borderId="56" xfId="0" applyFont="1" applyFill="1" applyBorder="1" applyAlignment="1">
      <alignment horizontal="center" vertical="center"/>
    </xf>
    <xf numFmtId="0" fontId="5" fillId="11" borderId="57" xfId="0" applyFont="1" applyFill="1" applyBorder="1" applyAlignment="1">
      <alignment horizontal="center" vertical="center"/>
    </xf>
    <xf numFmtId="0" fontId="5" fillId="11" borderId="43" xfId="0" applyFont="1" applyFill="1" applyBorder="1" applyAlignment="1">
      <alignment horizontal="center" vertical="center" wrapText="1"/>
    </xf>
    <xf numFmtId="0" fontId="5" fillId="11" borderId="43" xfId="0" applyFont="1" applyFill="1" applyBorder="1" applyAlignment="1" applyProtection="1">
      <alignment horizontal="center" vertical="center" wrapText="1"/>
      <protection locked="0"/>
    </xf>
    <xf numFmtId="0" fontId="5" fillId="11" borderId="56" xfId="0" applyFont="1" applyFill="1" applyBorder="1" applyAlignment="1">
      <alignment horizontal="left" vertical="center" wrapText="1"/>
    </xf>
    <xf numFmtId="0" fontId="5" fillId="11" borderId="57" xfId="0" applyFont="1" applyFill="1" applyBorder="1" applyAlignment="1">
      <alignment horizontal="left" vertical="center" wrapText="1"/>
    </xf>
    <xf numFmtId="0" fontId="11" fillId="11" borderId="29" xfId="0" applyFont="1" applyFill="1" applyBorder="1" applyAlignment="1">
      <alignment horizontal="center" vertical="center"/>
    </xf>
    <xf numFmtId="0" fontId="11" fillId="11" borderId="11" xfId="0" applyFont="1" applyFill="1" applyBorder="1" applyAlignment="1">
      <alignment horizontal="center" vertical="center"/>
    </xf>
    <xf numFmtId="43" fontId="5" fillId="11" borderId="11" xfId="1" applyFont="1" applyFill="1" applyBorder="1" applyAlignment="1">
      <alignment horizontal="center" vertical="center" wrapText="1"/>
    </xf>
    <xf numFmtId="43" fontId="5" fillId="11" borderId="9" xfId="1" applyFont="1" applyFill="1" applyBorder="1" applyAlignment="1">
      <alignment horizontal="center" vertical="center" wrapText="1"/>
    </xf>
    <xf numFmtId="164" fontId="5" fillId="11" borderId="11" xfId="0" applyNumberFormat="1" applyFont="1" applyFill="1" applyBorder="1" applyAlignment="1">
      <alignment horizontal="center" vertical="center" wrapText="1"/>
    </xf>
    <xf numFmtId="164" fontId="5" fillId="11" borderId="9" xfId="0" applyNumberFormat="1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1" fillId="11" borderId="9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 applyProtection="1">
      <alignment horizontal="center" vertical="center" wrapText="1"/>
      <protection locked="0"/>
    </xf>
    <xf numFmtId="0" fontId="5" fillId="11" borderId="9" xfId="0" applyFont="1" applyFill="1" applyBorder="1" applyAlignment="1" applyProtection="1">
      <alignment horizontal="center" vertical="center" wrapText="1"/>
      <protection locked="0"/>
    </xf>
    <xf numFmtId="0" fontId="5" fillId="11" borderId="11" xfId="0" applyFont="1" applyFill="1" applyBorder="1" applyAlignment="1">
      <alignment horizontal="left" vertical="center" wrapText="1"/>
    </xf>
    <xf numFmtId="0" fontId="5" fillId="11" borderId="9" xfId="0" applyFont="1" applyFill="1" applyBorder="1" applyAlignment="1">
      <alignment horizontal="left" vertical="center" wrapText="1"/>
    </xf>
    <xf numFmtId="0" fontId="11" fillId="11" borderId="9" xfId="0" applyFont="1" applyFill="1" applyBorder="1" applyAlignment="1">
      <alignment horizontal="center" wrapText="1"/>
    </xf>
    <xf numFmtId="0" fontId="11" fillId="11" borderId="9" xfId="0" applyFont="1" applyFill="1" applyBorder="1" applyAlignment="1">
      <alignment horizontal="center" vertical="center"/>
    </xf>
    <xf numFmtId="0" fontId="5" fillId="11" borderId="11" xfId="0" applyFont="1" applyFill="1" applyBorder="1" applyAlignment="1">
      <alignment horizontal="center" wrapText="1"/>
    </xf>
    <xf numFmtId="0" fontId="5" fillId="11" borderId="9" xfId="0" applyFont="1" applyFill="1" applyBorder="1" applyAlignment="1">
      <alignment horizontal="center" wrapText="1"/>
    </xf>
    <xf numFmtId="0" fontId="33" fillId="6" borderId="26" xfId="0" applyFont="1" applyFill="1" applyBorder="1" applyAlignment="1">
      <alignment horizontal="center" vertical="center"/>
    </xf>
    <xf numFmtId="0" fontId="33" fillId="6" borderId="27" xfId="0" applyFont="1" applyFill="1" applyBorder="1" applyAlignment="1">
      <alignment horizontal="center" vertical="center"/>
    </xf>
    <xf numFmtId="0" fontId="33" fillId="6" borderId="28" xfId="0" applyFont="1" applyFill="1" applyBorder="1" applyAlignment="1">
      <alignment horizontal="center" vertical="center"/>
    </xf>
    <xf numFmtId="0" fontId="33" fillId="6" borderId="29" xfId="0" applyFont="1" applyFill="1" applyBorder="1" applyAlignment="1">
      <alignment horizontal="center" vertical="center"/>
    </xf>
    <xf numFmtId="0" fontId="33" fillId="6" borderId="3" xfId="0" applyFont="1" applyFill="1" applyBorder="1" applyAlignment="1">
      <alignment horizontal="center" vertical="center"/>
    </xf>
    <xf numFmtId="0" fontId="33" fillId="6" borderId="30" xfId="0" applyFont="1" applyFill="1" applyBorder="1" applyAlignment="1">
      <alignment horizontal="center" vertical="center"/>
    </xf>
    <xf numFmtId="14" fontId="20" fillId="0" borderId="0" xfId="0" applyNumberFormat="1" applyFont="1" applyAlignment="1">
      <alignment horizontal="left" vertical="center"/>
    </xf>
    <xf numFmtId="168" fontId="5" fillId="11" borderId="11" xfId="1" applyNumberFormat="1" applyFont="1" applyFill="1" applyBorder="1" applyAlignment="1">
      <alignment horizontal="center" vertical="center" wrapText="1"/>
    </xf>
    <xf numFmtId="168" fontId="5" fillId="11" borderId="9" xfId="1" applyNumberFormat="1" applyFont="1" applyFill="1" applyBorder="1" applyAlignment="1">
      <alignment horizontal="center" vertical="center" wrapText="1"/>
    </xf>
    <xf numFmtId="0" fontId="20" fillId="9" borderId="27" xfId="0" applyFont="1" applyFill="1" applyBorder="1" applyAlignment="1">
      <alignment horizontal="left" vertical="center"/>
    </xf>
    <xf numFmtId="168" fontId="20" fillId="6" borderId="0" xfId="0" applyNumberFormat="1" applyFont="1" applyFill="1" applyAlignment="1">
      <alignment horizontal="left" vertical="center"/>
    </xf>
    <xf numFmtId="43" fontId="5" fillId="11" borderId="11" xfId="1" applyFont="1" applyFill="1" applyBorder="1" applyAlignment="1">
      <alignment horizontal="center" vertical="center"/>
    </xf>
    <xf numFmtId="43" fontId="5" fillId="11" borderId="9" xfId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168" fontId="20" fillId="0" borderId="0" xfId="0" applyNumberFormat="1" applyFont="1" applyAlignment="1">
      <alignment horizontal="left" vertical="center"/>
    </xf>
    <xf numFmtId="0" fontId="42" fillId="6" borderId="21" xfId="0" applyFont="1" applyFill="1" applyBorder="1" applyAlignment="1">
      <alignment horizontal="center" vertical="center"/>
    </xf>
    <xf numFmtId="0" fontId="42" fillId="6" borderId="0" xfId="0" applyFont="1" applyFill="1" applyAlignment="1">
      <alignment horizontal="center" vertical="center"/>
    </xf>
    <xf numFmtId="0" fontId="42" fillId="6" borderId="36" xfId="0" applyFont="1" applyFill="1" applyBorder="1" applyAlignment="1">
      <alignment horizontal="center" vertical="center"/>
    </xf>
    <xf numFmtId="0" fontId="42" fillId="6" borderId="9" xfId="0" applyFont="1" applyFill="1" applyBorder="1" applyAlignment="1">
      <alignment horizontal="center" vertical="center"/>
    </xf>
    <xf numFmtId="0" fontId="34" fillId="5" borderId="0" xfId="0" applyFont="1" applyFill="1" applyAlignment="1">
      <alignment horizontal="left" vertical="center"/>
    </xf>
    <xf numFmtId="0" fontId="34" fillId="5" borderId="9" xfId="0" applyFont="1" applyFill="1" applyBorder="1" applyAlignment="1">
      <alignment horizontal="left" vertical="center"/>
    </xf>
    <xf numFmtId="0" fontId="58" fillId="23" borderId="10" xfId="0" applyFont="1" applyFill="1" applyBorder="1" applyAlignment="1">
      <alignment horizontal="left" vertical="center"/>
    </xf>
    <xf numFmtId="0" fontId="33" fillId="5" borderId="26" xfId="0" applyFont="1" applyFill="1" applyBorder="1" applyAlignment="1">
      <alignment horizontal="left" vertical="center"/>
    </xf>
    <xf numFmtId="0" fontId="33" fillId="5" borderId="27" xfId="0" applyFont="1" applyFill="1" applyBorder="1" applyAlignment="1">
      <alignment horizontal="left" vertical="center"/>
    </xf>
    <xf numFmtId="0" fontId="33" fillId="5" borderId="28" xfId="0" applyFont="1" applyFill="1" applyBorder="1" applyAlignment="1">
      <alignment horizontal="left" vertical="center"/>
    </xf>
    <xf numFmtId="0" fontId="33" fillId="5" borderId="29" xfId="0" applyFont="1" applyFill="1" applyBorder="1" applyAlignment="1">
      <alignment horizontal="left" vertical="center"/>
    </xf>
    <xf numFmtId="0" fontId="33" fillId="5" borderId="3" xfId="0" applyFont="1" applyFill="1" applyBorder="1" applyAlignment="1">
      <alignment horizontal="left" vertical="center"/>
    </xf>
    <xf numFmtId="0" fontId="33" fillId="5" borderId="30" xfId="0" applyFont="1" applyFill="1" applyBorder="1" applyAlignment="1">
      <alignment horizontal="left" vertical="center"/>
    </xf>
    <xf numFmtId="0" fontId="33" fillId="5" borderId="21" xfId="0" applyFont="1" applyFill="1" applyBorder="1" applyAlignment="1">
      <alignment horizontal="left" vertical="center"/>
    </xf>
    <xf numFmtId="0" fontId="33" fillId="5" borderId="0" xfId="0" applyFont="1" applyFill="1" applyAlignment="1">
      <alignment horizontal="left" vertical="center"/>
    </xf>
    <xf numFmtId="0" fontId="33" fillId="5" borderId="36" xfId="0" applyFont="1" applyFill="1" applyBorder="1" applyAlignment="1">
      <alignment horizontal="left" vertical="center"/>
    </xf>
    <xf numFmtId="0" fontId="33" fillId="5" borderId="9" xfId="0" applyFont="1" applyFill="1" applyBorder="1" applyAlignment="1">
      <alignment horizontal="left" vertical="center"/>
    </xf>
    <xf numFmtId="0" fontId="33" fillId="5" borderId="26" xfId="0" applyFont="1" applyFill="1" applyBorder="1" applyAlignment="1">
      <alignment horizontal="left" vertical="center" wrapText="1"/>
    </xf>
    <xf numFmtId="0" fontId="33" fillId="5" borderId="27" xfId="0" applyFont="1" applyFill="1" applyBorder="1" applyAlignment="1">
      <alignment horizontal="left" vertical="center" wrapText="1"/>
    </xf>
    <xf numFmtId="0" fontId="33" fillId="5" borderId="29" xfId="0" applyFont="1" applyFill="1" applyBorder="1" applyAlignment="1">
      <alignment horizontal="left" vertical="center" wrapText="1"/>
    </xf>
    <xf numFmtId="0" fontId="33" fillId="5" borderId="3" xfId="0" applyFont="1" applyFill="1" applyBorder="1" applyAlignment="1">
      <alignment horizontal="left" vertical="center" wrapText="1"/>
    </xf>
    <xf numFmtId="0" fontId="20" fillId="9" borderId="0" xfId="0" applyFont="1" applyFill="1" applyAlignment="1">
      <alignment horizontal="right" vertical="center"/>
    </xf>
    <xf numFmtId="0" fontId="20" fillId="9" borderId="0" xfId="0" applyFont="1" applyFill="1" applyAlignment="1">
      <alignment horizontal="left" vertical="center" wrapText="1"/>
    </xf>
    <xf numFmtId="168" fontId="20" fillId="9" borderId="0" xfId="0" applyNumberFormat="1" applyFont="1" applyFill="1" applyAlignment="1">
      <alignment horizontal="center" vertical="center" wrapText="1"/>
    </xf>
    <xf numFmtId="10" fontId="20" fillId="9" borderId="0" xfId="0" applyNumberFormat="1" applyFont="1" applyFill="1" applyAlignment="1">
      <alignment horizontal="center" vertical="center" wrapText="1"/>
    </xf>
    <xf numFmtId="168" fontId="20" fillId="9" borderId="0" xfId="0" applyNumberFormat="1" applyFont="1" applyFill="1" applyAlignment="1">
      <alignment horizontal="center" vertical="center"/>
    </xf>
    <xf numFmtId="10" fontId="20" fillId="9" borderId="0" xfId="4" applyNumberFormat="1" applyFont="1" applyFill="1" applyBorder="1" applyAlignment="1">
      <alignment horizontal="center" vertical="center"/>
    </xf>
    <xf numFmtId="0" fontId="20" fillId="9" borderId="0" xfId="0" applyFont="1" applyFill="1" applyAlignment="1">
      <alignment horizontal="center" vertical="center" wrapText="1"/>
    </xf>
    <xf numFmtId="0" fontId="20" fillId="9" borderId="0" xfId="0" applyFont="1" applyFill="1" applyAlignment="1">
      <alignment horizontal="center" vertical="center"/>
    </xf>
    <xf numFmtId="0" fontId="20" fillId="20" borderId="0" xfId="0" applyFont="1" applyFill="1" applyAlignment="1">
      <alignment horizontal="left" vertical="center" wrapText="1"/>
    </xf>
    <xf numFmtId="0" fontId="20" fillId="20" borderId="0" xfId="0" applyFont="1" applyFill="1" applyAlignment="1">
      <alignment horizontal="left" vertical="center"/>
    </xf>
    <xf numFmtId="0" fontId="20" fillId="9" borderId="9" xfId="0" applyFont="1" applyFill="1" applyBorder="1" applyAlignment="1">
      <alignment horizontal="left" vertical="center" wrapText="1"/>
    </xf>
    <xf numFmtId="0" fontId="20" fillId="9" borderId="9" xfId="0" applyFont="1" applyFill="1" applyBorder="1" applyAlignment="1">
      <alignment horizontal="left" vertical="center"/>
    </xf>
    <xf numFmtId="0" fontId="58" fillId="24" borderId="37" xfId="0" applyFont="1" applyFill="1" applyBorder="1" applyAlignment="1">
      <alignment horizontal="left" vertical="center"/>
    </xf>
    <xf numFmtId="0" fontId="58" fillId="24" borderId="24" xfId="0" applyFont="1" applyFill="1" applyBorder="1" applyAlignment="1">
      <alignment horizontal="left" vertical="center"/>
    </xf>
    <xf numFmtId="0" fontId="20" fillId="9" borderId="0" xfId="0" applyFont="1" applyFill="1" applyAlignment="1">
      <alignment horizontal="left" vertical="center"/>
    </xf>
    <xf numFmtId="0" fontId="5" fillId="19" borderId="11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left" vertical="center" wrapText="1"/>
    </xf>
    <xf numFmtId="0" fontId="5" fillId="19" borderId="9" xfId="0" applyFont="1" applyFill="1" applyBorder="1" applyAlignment="1">
      <alignment horizontal="left" vertical="center" wrapText="1"/>
    </xf>
    <xf numFmtId="0" fontId="20" fillId="20" borderId="11" xfId="0" applyFont="1" applyFill="1" applyBorder="1" applyAlignment="1">
      <alignment horizontal="left" vertical="center" wrapText="1"/>
    </xf>
    <xf numFmtId="0" fontId="20" fillId="20" borderId="11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/>
    </xf>
    <xf numFmtId="0" fontId="5" fillId="19" borderId="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9" fillId="9" borderId="11" xfId="0" applyFont="1" applyFill="1" applyBorder="1" applyAlignment="1">
      <alignment horizontal="center"/>
    </xf>
    <xf numFmtId="0" fontId="58" fillId="20" borderId="37" xfId="0" applyFont="1" applyFill="1" applyBorder="1" applyAlignment="1">
      <alignment horizontal="left" vertical="center"/>
    </xf>
    <xf numFmtId="0" fontId="58" fillId="20" borderId="24" xfId="0" applyFont="1" applyFill="1" applyBorder="1" applyAlignment="1">
      <alignment horizontal="left" vertical="center"/>
    </xf>
    <xf numFmtId="0" fontId="46" fillId="10" borderId="11" xfId="0" applyFont="1" applyFill="1" applyBorder="1" applyAlignment="1">
      <alignment horizontal="center" vertical="center" wrapText="1"/>
    </xf>
    <xf numFmtId="0" fontId="46" fillId="10" borderId="9" xfId="0" applyFont="1" applyFill="1" applyBorder="1" applyAlignment="1">
      <alignment horizontal="center" vertical="center" wrapText="1"/>
    </xf>
    <xf numFmtId="0" fontId="33" fillId="5" borderId="28" xfId="0" applyFont="1" applyFill="1" applyBorder="1" applyAlignment="1">
      <alignment horizontal="left" vertical="center" wrapText="1"/>
    </xf>
    <xf numFmtId="0" fontId="33" fillId="5" borderId="30" xfId="0" applyFont="1" applyFill="1" applyBorder="1" applyAlignment="1">
      <alignment horizontal="left" vertical="center" wrapText="1"/>
    </xf>
    <xf numFmtId="0" fontId="19" fillId="10" borderId="11" xfId="0" applyFont="1" applyFill="1" applyBorder="1" applyAlignment="1">
      <alignment horizontal="center" vertical="center" wrapText="1"/>
    </xf>
    <xf numFmtId="0" fontId="19" fillId="10" borderId="9" xfId="0" applyFont="1" applyFill="1" applyBorder="1" applyAlignment="1">
      <alignment horizontal="center" vertical="center" wrapText="1"/>
    </xf>
    <xf numFmtId="0" fontId="19" fillId="10" borderId="38" xfId="0" applyFont="1" applyFill="1" applyBorder="1" applyAlignment="1">
      <alignment horizontal="center" vertical="center" wrapText="1"/>
    </xf>
    <xf numFmtId="0" fontId="19" fillId="10" borderId="17" xfId="0" applyFont="1" applyFill="1" applyBorder="1" applyAlignment="1">
      <alignment horizontal="center" vertical="center" wrapText="1"/>
    </xf>
    <xf numFmtId="0" fontId="19" fillId="10" borderId="39" xfId="0" applyFont="1" applyFill="1" applyBorder="1" applyAlignment="1">
      <alignment horizontal="center" vertical="center" wrapText="1"/>
    </xf>
    <xf numFmtId="0" fontId="19" fillId="10" borderId="16" xfId="0" applyFont="1" applyFill="1" applyBorder="1" applyAlignment="1">
      <alignment horizontal="center" vertical="center" wrapText="1"/>
    </xf>
    <xf numFmtId="0" fontId="19" fillId="10" borderId="11" xfId="0" applyFont="1" applyFill="1" applyBorder="1" applyAlignment="1">
      <alignment horizontal="center" vertical="center"/>
    </xf>
    <xf numFmtId="0" fontId="19" fillId="10" borderId="9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44" fillId="0" borderId="0" xfId="0" applyFont="1" applyAlignment="1">
      <alignment horizontal="left"/>
    </xf>
    <xf numFmtId="164" fontId="44" fillId="0" borderId="0" xfId="0" applyNumberFormat="1" applyFont="1" applyAlignment="1">
      <alignment horizontal="left"/>
    </xf>
    <xf numFmtId="0" fontId="19" fillId="0" borderId="4" xfId="0" applyFont="1" applyBorder="1" applyAlignment="1">
      <alignment horizontal="right"/>
    </xf>
    <xf numFmtId="0" fontId="19" fillId="0" borderId="4" xfId="0" applyFont="1" applyBorder="1" applyAlignment="1">
      <alignment horizontal="right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21" fillId="0" borderId="2" xfId="0" applyNumberFormat="1" applyFont="1" applyBorder="1" applyAlignment="1">
      <alignment horizontal="center" vertical="center" wrapText="1"/>
    </xf>
    <xf numFmtId="164" fontId="21" fillId="0" borderId="3" xfId="0" applyNumberFormat="1" applyFont="1" applyBorder="1" applyAlignment="1">
      <alignment horizontal="center" vertical="center" wrapText="1"/>
    </xf>
    <xf numFmtId="164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4" fillId="0" borderId="2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7" fillId="0" borderId="2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1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justify" vertical="top" wrapText="1"/>
    </xf>
    <xf numFmtId="0" fontId="6" fillId="0" borderId="0" xfId="0" applyFont="1" applyAlignment="1">
      <alignment horizontal="center" vertical="top" wrapText="1"/>
    </xf>
  </cellXfs>
  <cellStyles count="5">
    <cellStyle name="Comma" xfId="1" builtinId="3"/>
    <cellStyle name="Normal" xfId="0" builtinId="0"/>
    <cellStyle name="Normal 2" xfId="2"/>
    <cellStyle name="Normal 3" xfId="3"/>
    <cellStyle name="Percent" xfId="4" builtinId="5"/>
  </cellStyles>
  <dxfs count="15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8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8" formatCode="_(* #,##0_);_(* \(#,##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8" formatCode="_(* #,##0_);_(* \(#,##0\);_(* &quot;-&quot;??_);_(@_)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8" formatCode="_(* #,##0_);_(* \(#,##0\);_(* &quot;-&quot;??_);_(@_)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textRotation="0" relative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</border>
    </dxf>
    <dxf>
      <border>
        <bottom style="thick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Instrument</a:t>
            </a:r>
            <a:r>
              <a:rPr lang="en-US" sz="1400" baseline="0"/>
              <a:t>wise Securities Issue</a:t>
            </a:r>
            <a:endParaRPr lang="en-US" baseline="0"/>
          </a:p>
          <a:p>
            <a:pPr>
              <a:defRPr/>
            </a:pPr>
            <a:r>
              <a:rPr lang="en-US" sz="1200" baseline="0"/>
              <a:t>Fiscal Year 1993/94 to 2012/13</a:t>
            </a:r>
            <a:endParaRPr lang="en-US" baseline="0"/>
          </a:p>
          <a:p>
            <a:pPr>
              <a:defRPr/>
            </a:pPr>
            <a:r>
              <a:rPr lang="en-US" sz="1200" baseline="0"/>
              <a:t>(Rs. in 10 million)</a:t>
            </a:r>
            <a:endParaRPr lang="en-US"/>
          </a:p>
        </c:rich>
      </c:tx>
      <c:layout>
        <c:manualLayout>
          <c:xMode val="edge"/>
          <c:yMode val="edge"/>
          <c:x val="0.28527774021642277"/>
          <c:y val="1.7167443621786082E-2"/>
        </c:manualLayout>
      </c:layout>
      <c:overlay val="1"/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2738476997306093"/>
          <c:y val="0.33533236457030874"/>
          <c:w val="0.4935051930389891"/>
          <c:h val="0.51010059364896987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plosion val="5"/>
            <c:extLst xmlns:c16r2="http://schemas.microsoft.com/office/drawing/2015/06/chart">
              <c:ext xmlns:c16="http://schemas.microsoft.com/office/drawing/2014/chart" uri="{C3380CC4-5D6E-409C-BE32-E72D297353CC}">
                <c16:uniqueId val="{00000000-C98C-43D5-B08A-0C4354540F86}"/>
              </c:ext>
            </c:extLst>
          </c:dPt>
          <c:dPt>
            <c:idx val="1"/>
            <c:bubble3D val="0"/>
            <c:explosion val="22"/>
            <c:extLst xmlns:c16r2="http://schemas.microsoft.com/office/drawing/2015/06/chart">
              <c:ext xmlns:c16="http://schemas.microsoft.com/office/drawing/2014/chart" uri="{C3380CC4-5D6E-409C-BE32-E72D297353CC}">
                <c16:uniqueId val="{00000001-C98C-43D5-B08A-0C4354540F8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C98C-43D5-B08A-0C4354540F8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C98C-43D5-B08A-0C4354540F8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C98C-43D5-B08A-0C4354540F86}"/>
              </c:ext>
            </c:extLst>
          </c:dPt>
          <c:dPt>
            <c:idx val="5"/>
            <c:bubble3D val="0"/>
            <c:explosion val="19"/>
            <c:extLst xmlns:c16r2="http://schemas.microsoft.com/office/drawing/2015/06/chart">
              <c:ext xmlns:c16="http://schemas.microsoft.com/office/drawing/2014/chart" uri="{C3380CC4-5D6E-409C-BE32-E72D297353CC}">
                <c16:uniqueId val="{00000005-C98C-43D5-B08A-0C4354540F86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98C-43D5-B08A-0C4354540F86}"/>
              </c:ext>
            </c:extLst>
          </c:dPt>
          <c:dLbls>
            <c:dLbl>
              <c:idx val="0"/>
              <c:layout>
                <c:manualLayout>
                  <c:x val="0.1080600815987111"/>
                  <c:y val="-5.4156331316954492E-2"/>
                </c:manualLayout>
              </c:layout>
              <c:tx>
                <c:rich>
                  <a:bodyPr/>
                  <a:lstStyle/>
                  <a:p>
                    <a:pPr>
                      <a:defRPr sz="900"/>
                    </a:pPr>
                    <a:r>
                      <a:rPr lang="en-US" sz="900"/>
                      <a:t>O</a:t>
                    </a:r>
                    <a:r>
                      <a:rPr lang="en-US"/>
                      <a:t>rdinary Share</a:t>
                    </a:r>
                  </a:p>
                  <a:p>
                    <a:pPr>
                      <a:defRPr sz="900"/>
                    </a:pPr>
                    <a:r>
                      <a:rPr lang="en-US"/>
                      <a:t>26.06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98C-43D5-B08A-0C4354540F86}"/>
                </c:ext>
              </c:extLst>
            </c:dLbl>
            <c:dLbl>
              <c:idx val="1"/>
              <c:layout>
                <c:manualLayout>
                  <c:x val="5.0324056027650006E-2"/>
                  <c:y val="5.0963243328489623E-2"/>
                </c:manualLayout>
              </c:layout>
              <c:tx>
                <c:rich>
                  <a:bodyPr/>
                  <a:lstStyle/>
                  <a:p>
                    <a:pPr>
                      <a:defRPr sz="900"/>
                    </a:pPr>
                    <a:r>
                      <a:rPr lang="en-US" sz="900"/>
                      <a:t>R</a:t>
                    </a:r>
                    <a:r>
                      <a:rPr lang="en-US"/>
                      <a:t>ight</a:t>
                    </a:r>
                    <a:r>
                      <a:rPr lang="en-US" baseline="0"/>
                      <a:t> Share</a:t>
                    </a:r>
                    <a:endParaRPr lang="en-US"/>
                  </a:p>
                  <a:p>
                    <a:pPr>
                      <a:defRPr sz="900"/>
                    </a:pPr>
                    <a:r>
                      <a:rPr lang="en-US"/>
                      <a:t>49.9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98C-43D5-B08A-0C4354540F86}"/>
                </c:ext>
              </c:extLst>
            </c:dLbl>
            <c:dLbl>
              <c:idx val="2"/>
              <c:layout>
                <c:manualLayout>
                  <c:x val="-0.14340756910336711"/>
                  <c:y val="2.0555799623759492E-2"/>
                </c:manualLayout>
              </c:layout>
              <c:tx>
                <c:rich>
                  <a:bodyPr/>
                  <a:lstStyle/>
                  <a:p>
                    <a:pPr>
                      <a:defRPr sz="900"/>
                    </a:pPr>
                    <a:r>
                      <a:rPr lang="en-US" sz="900"/>
                      <a:t>P</a:t>
                    </a:r>
                    <a:r>
                      <a:rPr lang="en-US"/>
                      <a:t>reference Share</a:t>
                    </a:r>
                  </a:p>
                  <a:p>
                    <a:pPr>
                      <a:defRPr sz="900"/>
                    </a:pPr>
                    <a:r>
                      <a:rPr lang="en-US"/>
                      <a:t>0.35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C98C-43D5-B08A-0C4354540F86}"/>
                </c:ext>
              </c:extLst>
            </c:dLbl>
            <c:dLbl>
              <c:idx val="3"/>
              <c:layout>
                <c:manualLayout>
                  <c:x val="-0.13185303569727061"/>
                  <c:y val="-2.7102610027823808E-2"/>
                </c:manualLayout>
              </c:layout>
              <c:tx>
                <c:rich>
                  <a:bodyPr/>
                  <a:lstStyle/>
                  <a:p>
                    <a:pPr>
                      <a:defRPr sz="900"/>
                    </a:pPr>
                    <a:r>
                      <a:rPr lang="en-US" sz="900"/>
                      <a:t>D</a:t>
                    </a:r>
                    <a:r>
                      <a:rPr lang="en-US"/>
                      <a:t>ebenture</a:t>
                    </a:r>
                  </a:p>
                  <a:p>
                    <a:pPr>
                      <a:defRPr sz="900"/>
                    </a:pPr>
                    <a:r>
                      <a:rPr lang="en-US"/>
                      <a:t>5.66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98C-43D5-B08A-0C4354540F86}"/>
                </c:ext>
              </c:extLst>
            </c:dLbl>
            <c:dLbl>
              <c:idx val="4"/>
              <c:layout>
                <c:manualLayout>
                  <c:x val="-0.12714993546598763"/>
                  <c:y val="-8.8332263188131546E-2"/>
                </c:manualLayout>
              </c:layout>
              <c:tx>
                <c:rich>
                  <a:bodyPr/>
                  <a:lstStyle/>
                  <a:p>
                    <a:pPr>
                      <a:defRPr sz="900"/>
                    </a:pPr>
                    <a:r>
                      <a:rPr lang="en-US" sz="900"/>
                      <a:t>M</a:t>
                    </a:r>
                    <a:r>
                      <a:rPr lang="en-US"/>
                      <a:t>utual Funds</a:t>
                    </a:r>
                  </a:p>
                  <a:p>
                    <a:pPr>
                      <a:defRPr sz="900"/>
                    </a:pPr>
                    <a:r>
                      <a:rPr lang="en-US"/>
                      <a:t>0.98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C98C-43D5-B08A-0C4354540F86}"/>
                </c:ext>
              </c:extLst>
            </c:dLbl>
            <c:dLbl>
              <c:idx val="5"/>
              <c:layout>
                <c:manualLayout>
                  <c:x val="-4.256940654695391E-2"/>
                  <c:y val="-0.14855778220855437"/>
                </c:manualLayout>
              </c:layout>
              <c:tx>
                <c:rich>
                  <a:bodyPr/>
                  <a:lstStyle/>
                  <a:p>
                    <a:pPr>
                      <a:defRPr sz="900"/>
                    </a:pPr>
                    <a:r>
                      <a:rPr lang="en-US" sz="900"/>
                      <a:t>P</a:t>
                    </a:r>
                    <a:r>
                      <a:rPr lang="en-US"/>
                      <a:t>romoters</a:t>
                    </a:r>
                    <a:r>
                      <a:rPr lang="en-US" baseline="0"/>
                      <a:t> Share</a:t>
                    </a:r>
                    <a:endParaRPr lang="en-US"/>
                  </a:p>
                  <a:p>
                    <a:pPr>
                      <a:defRPr sz="900"/>
                    </a:pPr>
                    <a:r>
                      <a:rPr lang="en-US"/>
                      <a:t>16.69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98C-43D5-B08A-0C4354540F86}"/>
                </c:ext>
              </c:extLst>
            </c:dLbl>
            <c:dLbl>
              <c:idx val="6"/>
              <c:layout>
                <c:manualLayout>
                  <c:x val="1.0785062758244325E-2"/>
                  <c:y val="-5.6461762022236503E-2"/>
                </c:manualLayout>
              </c:layout>
              <c:tx>
                <c:rich>
                  <a:bodyPr/>
                  <a:lstStyle/>
                  <a:p>
                    <a:pPr>
                      <a:defRPr sz="900"/>
                    </a:pPr>
                    <a:r>
                      <a:rPr lang="en-US" sz="900"/>
                      <a:t>O</a:t>
                    </a:r>
                    <a:r>
                      <a:rPr lang="en-US"/>
                      <a:t>ffer Documents</a:t>
                    </a:r>
                  </a:p>
                  <a:p>
                    <a:pPr>
                      <a:defRPr sz="900"/>
                    </a:pPr>
                    <a:r>
                      <a:rPr lang="en-US"/>
                      <a:t>0.37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C98C-43D5-B08A-0C4354540F8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val>
            <c:numRef>
              <c:f>'[1]Instrumentwise chart'!$B$1:$B$7</c:f>
              <c:numCache>
                <c:formatCode>General</c:formatCode>
                <c:ptCount val="7"/>
                <c:pt idx="0">
                  <c:v>26.06</c:v>
                </c:pt>
                <c:pt idx="1">
                  <c:v>49.9</c:v>
                </c:pt>
                <c:pt idx="2">
                  <c:v>0.35</c:v>
                </c:pt>
                <c:pt idx="3">
                  <c:v>5.66</c:v>
                </c:pt>
                <c:pt idx="4">
                  <c:v>0.98</c:v>
                </c:pt>
                <c:pt idx="5">
                  <c:v>16.690000000000001</c:v>
                </c:pt>
                <c:pt idx="6">
                  <c:v>0.37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98C-43D5-B08A-0C4354540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Sectorwise Securities Issue</a:t>
            </a:r>
            <a:endParaRPr lang="en-US" sz="1800"/>
          </a:p>
          <a:p>
            <a:pPr>
              <a:defRPr/>
            </a:pPr>
            <a:r>
              <a:rPr lang="en-US" sz="1100" b="1"/>
              <a:t>Fiscal</a:t>
            </a:r>
            <a:r>
              <a:rPr lang="en-US" sz="1100" b="1" baseline="0"/>
              <a:t> Year 1993/94 to 2012/13</a:t>
            </a:r>
            <a:endParaRPr lang="en-US" sz="1200" b="1" baseline="0"/>
          </a:p>
          <a:p>
            <a:pPr>
              <a:defRPr/>
            </a:pPr>
            <a:r>
              <a:rPr lang="en-US" sz="1000" b="1" baseline="0"/>
              <a:t>(Rs. in 10 million)</a:t>
            </a:r>
            <a:endParaRPr lang="en-US" sz="1600" b="1"/>
          </a:p>
        </c:rich>
      </c:tx>
      <c:overlay val="1"/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1781482713721859"/>
          <c:y val="0.41049753396210087"/>
          <c:w val="0.46697538394555166"/>
          <c:h val="0.48062622941363098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plosion val="5"/>
            <c:extLst xmlns:c16r2="http://schemas.microsoft.com/office/drawing/2015/06/chart">
              <c:ext xmlns:c16="http://schemas.microsoft.com/office/drawing/2014/chart" uri="{C3380CC4-5D6E-409C-BE32-E72D297353CC}">
                <c16:uniqueId val="{00000000-1F4E-421F-9038-7C402091884F}"/>
              </c:ext>
            </c:extLst>
          </c:dPt>
          <c:dPt>
            <c:idx val="1"/>
            <c:bubble3D val="0"/>
            <c:explosion val="13"/>
            <c:extLst xmlns:c16r2="http://schemas.microsoft.com/office/drawing/2015/06/chart">
              <c:ext xmlns:c16="http://schemas.microsoft.com/office/drawing/2014/chart" uri="{C3380CC4-5D6E-409C-BE32-E72D297353CC}">
                <c16:uniqueId val="{00000001-1F4E-421F-9038-7C402091884F}"/>
              </c:ext>
            </c:extLst>
          </c:dPt>
          <c:dPt>
            <c:idx val="2"/>
            <c:bubble3D val="0"/>
            <c:explosion val="13"/>
            <c:extLst xmlns:c16r2="http://schemas.microsoft.com/office/drawing/2015/06/chart">
              <c:ext xmlns:c16="http://schemas.microsoft.com/office/drawing/2014/chart" uri="{C3380CC4-5D6E-409C-BE32-E72D297353CC}">
                <c16:uniqueId val="{00000002-1F4E-421F-9038-7C402091884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F4E-421F-9038-7C402091884F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1F4E-421F-9038-7C402091884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1F4E-421F-9038-7C402091884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F4E-421F-9038-7C402091884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F4E-421F-9038-7C402091884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F4E-421F-9038-7C402091884F}"/>
              </c:ext>
            </c:extLst>
          </c:dPt>
          <c:dPt>
            <c:idx val="9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1F4E-421F-9038-7C402091884F}"/>
              </c:ext>
            </c:extLst>
          </c:dPt>
          <c:dLbls>
            <c:dLbl>
              <c:idx val="0"/>
              <c:layout>
                <c:manualLayout>
                  <c:x val="8.027421454947245E-2"/>
                  <c:y val="-9.865997519540839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Commercial Bank</a:t>
                    </a:r>
                  </a:p>
                  <a:p>
                    <a:pPr>
                      <a:defRPr/>
                    </a:pPr>
                    <a:r>
                      <a:rPr lang="en-US" b="1"/>
                      <a:t>46.48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1F4E-421F-9038-7C402091884F}"/>
                </c:ext>
              </c:extLst>
            </c:dLbl>
            <c:dLbl>
              <c:idx val="1"/>
              <c:layout>
                <c:manualLayout>
                  <c:x val="-0.11594428630693468"/>
                  <c:y val="6.818240027688850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Development Bank</a:t>
                    </a:r>
                  </a:p>
                  <a:p>
                    <a:pPr>
                      <a:defRPr/>
                    </a:pPr>
                    <a:r>
                      <a:rPr lang="en-US" b="1"/>
                      <a:t>22.57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F4E-421F-9038-7C402091884F}"/>
                </c:ext>
              </c:extLst>
            </c:dLbl>
            <c:dLbl>
              <c:idx val="2"/>
              <c:layout>
                <c:manualLayout>
                  <c:x val="-0.15409280412718376"/>
                  <c:y val="4.993545037639528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Finance Co.</a:t>
                    </a:r>
                  </a:p>
                  <a:p>
                    <a:pPr>
                      <a:defRPr/>
                    </a:pPr>
                    <a:r>
                      <a:rPr lang="en-US" b="1"/>
                      <a:t>21.02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F4E-421F-9038-7C402091884F}"/>
                </c:ext>
              </c:extLst>
            </c:dLbl>
            <c:dLbl>
              <c:idx val="3"/>
              <c:layout>
                <c:manualLayout>
                  <c:x val="-0.24713237136437766"/>
                  <c:y val="3.08536817513195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Insurance Co.</a:t>
                    </a:r>
                  </a:p>
                  <a:p>
                    <a:pPr>
                      <a:defRPr/>
                    </a:pPr>
                    <a:r>
                      <a:rPr lang="en-US" b="1"/>
                      <a:t>2.13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F4E-421F-9038-7C402091884F}"/>
                </c:ext>
              </c:extLst>
            </c:dLbl>
            <c:dLbl>
              <c:idx val="4"/>
              <c:layout>
                <c:manualLayout>
                  <c:x val="-0.26979261395142506"/>
                  <c:y val="-4.3319431224943104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Hydro Power</a:t>
                    </a:r>
                  </a:p>
                  <a:p>
                    <a:pPr>
                      <a:defRPr/>
                    </a:pPr>
                    <a:r>
                      <a:rPr lang="en-US" b="1"/>
                      <a:t>4.46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1F4E-421F-9038-7C402091884F}"/>
                </c:ext>
              </c:extLst>
            </c:dLbl>
            <c:dLbl>
              <c:idx val="5"/>
              <c:layout>
                <c:manualLayout>
                  <c:x val="-0.21314208963316214"/>
                  <c:y val="-0.127413688673531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Manufacturing</a:t>
                    </a:r>
                    <a:r>
                      <a:rPr lang="en-US" baseline="0"/>
                      <a:t> &amp; Processing Co.</a:t>
                    </a:r>
                    <a:endParaRPr lang="en-US"/>
                  </a:p>
                  <a:p>
                    <a:pPr>
                      <a:defRPr/>
                    </a:pPr>
                    <a:r>
                      <a:rPr lang="en-US" b="1"/>
                      <a:t>1.04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F4E-421F-9038-7C402091884F}"/>
                </c:ext>
              </c:extLst>
            </c:dLbl>
            <c:dLbl>
              <c:idx val="6"/>
              <c:layout>
                <c:manualLayout>
                  <c:x val="-6.8582471791964972E-2"/>
                  <c:y val="-0.16038072164056408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Trading Co.</a:t>
                    </a:r>
                  </a:p>
                  <a:p>
                    <a:pPr>
                      <a:defRPr/>
                    </a:pPr>
                    <a:r>
                      <a:rPr lang="en-US" b="1"/>
                      <a:t>0.003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1F4E-421F-9038-7C402091884F}"/>
                </c:ext>
              </c:extLst>
            </c:dLbl>
            <c:dLbl>
              <c:idx val="7"/>
              <c:layout>
                <c:manualLayout>
                  <c:x val="5.0726569976874962E-2"/>
                  <c:y val="-0.15200184592310576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Mutual Funds</a:t>
                    </a:r>
                  </a:p>
                  <a:p>
                    <a:pPr>
                      <a:defRPr/>
                    </a:pPr>
                    <a:r>
                      <a:rPr lang="en-US" b="1"/>
                      <a:t>0.77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1F4E-421F-9038-7C402091884F}"/>
                </c:ext>
              </c:extLst>
            </c:dLbl>
            <c:dLbl>
              <c:idx val="8"/>
              <c:layout>
                <c:manualLayout>
                  <c:x val="0.15407998882768772"/>
                  <c:y val="-0.1043827983040581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Hotels</a:t>
                    </a:r>
                  </a:p>
                  <a:p>
                    <a:pPr>
                      <a:defRPr/>
                    </a:pPr>
                    <a:r>
                      <a:rPr lang="en-US" b="1"/>
                      <a:t>0.92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1F4E-421F-9038-7C402091884F}"/>
                </c:ext>
              </c:extLst>
            </c:dLbl>
            <c:dLbl>
              <c:idx val="9"/>
              <c:layout>
                <c:manualLayout>
                  <c:x val="0.16927154058794294"/>
                  <c:y val="-2.5512964725562613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Others</a:t>
                    </a:r>
                  </a:p>
                  <a:p>
                    <a:pPr>
                      <a:defRPr/>
                    </a:pPr>
                    <a:r>
                      <a:rPr lang="en-US" b="1"/>
                      <a:t>0.6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1F4E-421F-9038-7C402091884F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val>
            <c:numRef>
              <c:f>'[1]Sectorwise Char'!$B$1:$B$10</c:f>
              <c:numCache>
                <c:formatCode>General</c:formatCode>
                <c:ptCount val="10"/>
                <c:pt idx="0">
                  <c:v>46.48</c:v>
                </c:pt>
                <c:pt idx="1">
                  <c:v>22.57</c:v>
                </c:pt>
                <c:pt idx="2">
                  <c:v>21.02</c:v>
                </c:pt>
                <c:pt idx="3">
                  <c:v>2.13</c:v>
                </c:pt>
                <c:pt idx="4">
                  <c:v>4.46</c:v>
                </c:pt>
                <c:pt idx="5">
                  <c:v>1.04</c:v>
                </c:pt>
                <c:pt idx="6">
                  <c:v>3.0000000000000001E-3</c:v>
                </c:pt>
                <c:pt idx="7">
                  <c:v>0.77</c:v>
                </c:pt>
                <c:pt idx="8">
                  <c:v>0.92</c:v>
                </c:pt>
                <c:pt idx="9">
                  <c:v>0.6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F4E-421F-9038-7C4020918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0</xdr:row>
      <xdr:rowOff>133350</xdr:rowOff>
    </xdr:from>
    <xdr:to>
      <xdr:col>12</xdr:col>
      <xdr:colOff>238125</xdr:colOff>
      <xdr:row>28</xdr:row>
      <xdr:rowOff>38100</xdr:rowOff>
    </xdr:to>
    <xdr:graphicFrame macro="">
      <xdr:nvGraphicFramePr>
        <xdr:cNvPr id="5324" name="Chart 2">
          <a:extLst>
            <a:ext uri="{FF2B5EF4-FFF2-40B4-BE49-F238E27FC236}">
              <a16:creationId xmlns:a16="http://schemas.microsoft.com/office/drawing/2014/main" xmlns="" id="{C731DB7F-C563-AA14-18D4-EE3C7FF2D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1</xdr:row>
      <xdr:rowOff>47625</xdr:rowOff>
    </xdr:from>
    <xdr:to>
      <xdr:col>13</xdr:col>
      <xdr:colOff>333375</xdr:colOff>
      <xdr:row>28</xdr:row>
      <xdr:rowOff>9525</xdr:rowOff>
    </xdr:to>
    <xdr:graphicFrame macro="">
      <xdr:nvGraphicFramePr>
        <xdr:cNvPr id="4301" name="Chart 1">
          <a:extLst>
            <a:ext uri="{FF2B5EF4-FFF2-40B4-BE49-F238E27FC236}">
              <a16:creationId xmlns:a16="http://schemas.microsoft.com/office/drawing/2014/main" xmlns="" id="{A2E4900B-42C2-09FC-D94C-3F83DF349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DD-SEBON/Desktop/Instrumentwise%20Securiti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mentwise chart"/>
      <sheetName val="Sectorwise Char"/>
    </sheetNames>
    <sheetDataSet>
      <sheetData sheetId="0">
        <row r="1">
          <cell r="B1">
            <v>26.06</v>
          </cell>
        </row>
        <row r="2">
          <cell r="B2">
            <v>49.9</v>
          </cell>
        </row>
        <row r="3">
          <cell r="B3">
            <v>0.35</v>
          </cell>
        </row>
        <row r="4">
          <cell r="B4">
            <v>5.66</v>
          </cell>
        </row>
        <row r="5">
          <cell r="B5">
            <v>0.98</v>
          </cell>
        </row>
        <row r="6">
          <cell r="B6">
            <v>16.690000000000001</v>
          </cell>
        </row>
        <row r="7">
          <cell r="B7">
            <v>0.37</v>
          </cell>
        </row>
      </sheetData>
      <sheetData sheetId="1">
        <row r="1">
          <cell r="B1">
            <v>46.48</v>
          </cell>
        </row>
        <row r="2">
          <cell r="B2">
            <v>22.57</v>
          </cell>
        </row>
        <row r="3">
          <cell r="B3">
            <v>21.02</v>
          </cell>
        </row>
        <row r="4">
          <cell r="B4">
            <v>2.13</v>
          </cell>
        </row>
        <row r="5">
          <cell r="B5">
            <v>4.46</v>
          </cell>
        </row>
        <row r="6">
          <cell r="B6">
            <v>1.04</v>
          </cell>
        </row>
        <row r="7">
          <cell r="B7">
            <v>3.0000000000000001E-3</v>
          </cell>
        </row>
        <row r="8">
          <cell r="B8">
            <v>0.77</v>
          </cell>
        </row>
        <row r="9">
          <cell r="B9">
            <v>0.92</v>
          </cell>
        </row>
        <row r="10">
          <cell r="B10">
            <v>0.6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le915" displayName="Table915" ref="A6:N28" totalsRowShown="0" headerRowDxfId="14" dataDxfId="12" headerRowBorderDxfId="13">
  <autoFilter ref="A6:N28"/>
  <tableColumns count="14">
    <tableColumn id="1" name="Column2" dataDxfId="11"/>
    <tableColumn id="2" name="Column3" dataDxfId="10"/>
    <tableColumn id="3" name="Column4" dataDxfId="9"/>
    <tableColumn id="14" name="Column44"/>
    <tableColumn id="13" name="Column43"/>
    <tableColumn id="12" name="Column42" dataDxfId="8"/>
    <tableColumn id="15" name="Column422" dataDxfId="7"/>
    <tableColumn id="4" name="Column5" dataDxfId="6"/>
    <tableColumn id="9" name="Column6" dataDxfId="5"/>
    <tableColumn id="10" name="Column8" dataDxfId="4"/>
    <tableColumn id="5" name="Column7" dataDxfId="3"/>
    <tableColumn id="11" name="Column9" dataDxfId="2" dataCellStyle="Comma"/>
    <tableColumn id="7" name="Column10" dataDxfId="1"/>
    <tableColumn id="8" name="Column1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4"/>
  <sheetViews>
    <sheetView tabSelected="1" zoomScale="80" zoomScaleNormal="80" workbookViewId="0">
      <selection activeCell="F193" sqref="F193"/>
    </sheetView>
  </sheetViews>
  <sheetFormatPr defaultRowHeight="12.75" x14ac:dyDescent="0.2"/>
  <cols>
    <col min="1" max="1" width="4.7109375" customWidth="1"/>
    <col min="2" max="2" width="35.140625" customWidth="1"/>
    <col min="3" max="3" width="27.140625" bestFit="1" customWidth="1"/>
    <col min="4" max="4" width="16.7109375" bestFit="1" customWidth="1"/>
    <col min="5" max="5" width="31" bestFit="1" customWidth="1"/>
    <col min="6" max="6" width="23.140625" bestFit="1" customWidth="1"/>
    <col min="7" max="7" width="21.140625" bestFit="1" customWidth="1"/>
    <col min="8" max="8" width="27.140625" bestFit="1" customWidth="1"/>
    <col min="9" max="9" width="21.42578125" bestFit="1" customWidth="1"/>
    <col min="10" max="10" width="19.140625" bestFit="1" customWidth="1"/>
    <col min="11" max="11" width="22.85546875" bestFit="1" customWidth="1"/>
    <col min="12" max="12" width="20" bestFit="1" customWidth="1"/>
    <col min="13" max="13" width="10.5703125" bestFit="1" customWidth="1"/>
    <col min="14" max="14" width="19.28515625" bestFit="1" customWidth="1"/>
    <col min="15" max="15" width="24.5703125" bestFit="1" customWidth="1"/>
  </cols>
  <sheetData>
    <row r="1" spans="1:15" x14ac:dyDescent="0.2">
      <c r="A1" s="1340" t="s">
        <v>3480</v>
      </c>
      <c r="B1" s="1340"/>
      <c r="C1" s="1340"/>
      <c r="D1" s="1340"/>
      <c r="E1" s="1340"/>
      <c r="F1" s="1340"/>
      <c r="G1" s="1340"/>
      <c r="H1" s="1340"/>
      <c r="I1" s="1340"/>
      <c r="J1" s="1340"/>
      <c r="K1" s="1340"/>
      <c r="L1" s="1340"/>
      <c r="M1" s="1340"/>
      <c r="N1" s="1340"/>
      <c r="O1" s="1340"/>
    </row>
    <row r="2" spans="1:15" x14ac:dyDescent="0.2">
      <c r="A2" s="1340"/>
      <c r="B2" s="1340"/>
      <c r="C2" s="1340"/>
      <c r="D2" s="1340"/>
      <c r="E2" s="1340"/>
      <c r="F2" s="1340"/>
      <c r="G2" s="1340"/>
      <c r="H2" s="1340"/>
      <c r="I2" s="1340"/>
      <c r="J2" s="1340"/>
      <c r="K2" s="1340"/>
      <c r="L2" s="1340"/>
      <c r="M2" s="1340"/>
      <c r="N2" s="1340"/>
      <c r="O2" s="1340"/>
    </row>
    <row r="3" spans="1:15" x14ac:dyDescent="0.2">
      <c r="A3" s="1340"/>
      <c r="B3" s="1340"/>
      <c r="C3" s="1340"/>
      <c r="D3" s="1340"/>
      <c r="E3" s="1340"/>
      <c r="F3" s="1340"/>
      <c r="G3" s="1340"/>
      <c r="H3" s="1340"/>
      <c r="I3" s="1340"/>
      <c r="J3" s="1340"/>
      <c r="K3" s="1340"/>
      <c r="L3" s="1340"/>
      <c r="M3" s="1340"/>
      <c r="N3" s="1340"/>
      <c r="O3" s="1340"/>
    </row>
    <row r="4" spans="1:15" ht="13.5" thickBot="1" x14ac:dyDescent="0.25">
      <c r="A4" s="1341"/>
      <c r="B4" s="1341"/>
      <c r="C4" s="1341"/>
      <c r="D4" s="1341"/>
      <c r="E4" s="1341"/>
      <c r="F4" s="1341"/>
      <c r="G4" s="1341"/>
      <c r="H4" s="1341"/>
      <c r="I4" s="1341"/>
      <c r="J4" s="1341"/>
      <c r="K4" s="1341"/>
      <c r="L4" s="1341"/>
      <c r="M4" s="1341"/>
      <c r="N4" s="1341"/>
      <c r="O4" s="1341"/>
    </row>
    <row r="5" spans="1:15" s="312" customFormat="1" ht="33.75" thickTop="1" thickBot="1" x14ac:dyDescent="0.25">
      <c r="A5" s="1236"/>
      <c r="B5" s="1236"/>
      <c r="C5" s="1236"/>
      <c r="D5" s="1236"/>
      <c r="E5" s="1236"/>
      <c r="F5" s="1236"/>
      <c r="G5" s="1236"/>
      <c r="H5" s="1236"/>
      <c r="I5" s="1236"/>
      <c r="J5" s="1236"/>
      <c r="K5" s="1236"/>
      <c r="L5" s="1236"/>
      <c r="M5" s="1236"/>
      <c r="N5" s="1236"/>
      <c r="O5" s="1236"/>
    </row>
    <row r="6" spans="1:15" ht="27.75" thickTop="1" thickBot="1" x14ac:dyDescent="0.25">
      <c r="A6" s="1339" t="s">
        <v>1597</v>
      </c>
      <c r="B6" s="1339"/>
      <c r="C6" s="1339"/>
      <c r="D6" s="1339"/>
      <c r="E6" s="1339"/>
      <c r="F6" s="1339"/>
      <c r="G6" s="1339"/>
      <c r="H6" s="1339"/>
      <c r="I6" s="1339"/>
      <c r="J6" s="1339"/>
      <c r="K6" s="1339"/>
      <c r="L6" s="1339"/>
      <c r="M6" s="1339"/>
      <c r="N6" s="1339"/>
      <c r="O6" s="1339"/>
    </row>
    <row r="7" spans="1:15" ht="24.75" thickTop="1" x14ac:dyDescent="0.2">
      <c r="A7" s="1342" t="s">
        <v>700</v>
      </c>
      <c r="B7" s="1333" t="s">
        <v>1057</v>
      </c>
      <c r="C7" s="1333" t="s">
        <v>508</v>
      </c>
      <c r="D7" s="1333" t="s">
        <v>900</v>
      </c>
      <c r="E7" s="1333" t="s">
        <v>901</v>
      </c>
      <c r="F7" s="1331" t="s">
        <v>1266</v>
      </c>
      <c r="G7" s="1331" t="s">
        <v>1267</v>
      </c>
      <c r="H7" s="1331" t="s">
        <v>1268</v>
      </c>
      <c r="I7" s="1203" t="s">
        <v>1895</v>
      </c>
      <c r="J7" s="1204" t="s">
        <v>1269</v>
      </c>
      <c r="K7" s="1329" t="s">
        <v>1270</v>
      </c>
      <c r="L7" s="1203" t="s">
        <v>1598</v>
      </c>
      <c r="M7" s="1331" t="s">
        <v>1270</v>
      </c>
      <c r="N7" s="1333" t="s">
        <v>263</v>
      </c>
      <c r="O7" s="1335" t="s">
        <v>1058</v>
      </c>
    </row>
    <row r="8" spans="1:15" x14ac:dyDescent="0.2">
      <c r="A8" s="1343"/>
      <c r="B8" s="1334"/>
      <c r="C8" s="1334"/>
      <c r="D8" s="1334"/>
      <c r="E8" s="1334"/>
      <c r="F8" s="1332"/>
      <c r="G8" s="1332"/>
      <c r="H8" s="1332"/>
      <c r="I8" s="1209"/>
      <c r="J8" s="1210" t="s">
        <v>1272</v>
      </c>
      <c r="K8" s="1330"/>
      <c r="L8" s="1210"/>
      <c r="M8" s="1332"/>
      <c r="N8" s="1334"/>
      <c r="O8" s="1336"/>
    </row>
    <row r="9" spans="1:15" ht="25.5" x14ac:dyDescent="0.2">
      <c r="A9" s="1211">
        <v>1</v>
      </c>
      <c r="B9" s="1212" t="s">
        <v>3346</v>
      </c>
      <c r="C9" s="1213" t="s">
        <v>2325</v>
      </c>
      <c r="D9" s="1211">
        <v>1</v>
      </c>
      <c r="E9" s="1214">
        <v>7260000</v>
      </c>
      <c r="F9" s="1215">
        <v>7260000</v>
      </c>
      <c r="G9" s="1211">
        <v>100</v>
      </c>
      <c r="H9" s="1216">
        <f>F9*G9</f>
        <v>726000000</v>
      </c>
      <c r="I9" s="1215">
        <v>1452000</v>
      </c>
      <c r="J9" s="1217">
        <f t="shared" ref="J9:J32" si="0">I9*100</f>
        <v>145200000</v>
      </c>
      <c r="K9" s="1218">
        <v>0.2</v>
      </c>
      <c r="L9" s="1219">
        <v>5808000</v>
      </c>
      <c r="M9" s="1218">
        <v>0.8</v>
      </c>
      <c r="N9" s="1212" t="s">
        <v>2268</v>
      </c>
      <c r="O9" s="1220" t="s">
        <v>3347</v>
      </c>
    </row>
    <row r="10" spans="1:15" ht="25.5" x14ac:dyDescent="0.2">
      <c r="A10" s="1211">
        <v>2</v>
      </c>
      <c r="B10" s="1212" t="s">
        <v>3348</v>
      </c>
      <c r="C10" s="1213" t="s">
        <v>2325</v>
      </c>
      <c r="D10" s="1211">
        <v>1</v>
      </c>
      <c r="E10" s="1214">
        <v>16312500</v>
      </c>
      <c r="F10" s="1215">
        <v>16312500</v>
      </c>
      <c r="G10" s="1211">
        <v>100</v>
      </c>
      <c r="H10" s="1216">
        <f>F10*G10</f>
        <v>1631250000</v>
      </c>
      <c r="I10" s="1215">
        <v>3262500</v>
      </c>
      <c r="J10" s="1217">
        <f t="shared" si="0"/>
        <v>326250000</v>
      </c>
      <c r="K10" s="1218">
        <v>0.2</v>
      </c>
      <c r="L10" s="1219">
        <f>F10-I10</f>
        <v>13050000</v>
      </c>
      <c r="M10" s="1218">
        <v>0.8</v>
      </c>
      <c r="N10" s="1212" t="s">
        <v>1302</v>
      </c>
      <c r="O10" s="1220" t="s">
        <v>3349</v>
      </c>
    </row>
    <row r="11" spans="1:15" ht="25.5" x14ac:dyDescent="0.2">
      <c r="A11" s="1211">
        <v>3</v>
      </c>
      <c r="B11" s="1212" t="s">
        <v>3350</v>
      </c>
      <c r="C11" s="1213" t="s">
        <v>2325</v>
      </c>
      <c r="D11" s="1211">
        <v>1</v>
      </c>
      <c r="E11" s="1214">
        <v>13081371</v>
      </c>
      <c r="F11" s="1215">
        <v>13081371</v>
      </c>
      <c r="G11" s="1211">
        <v>100</v>
      </c>
      <c r="H11" s="1216">
        <f>F11*G11</f>
        <v>1308137100</v>
      </c>
      <c r="I11" s="1215">
        <v>5232548</v>
      </c>
      <c r="J11" s="1217">
        <f t="shared" si="0"/>
        <v>523254800</v>
      </c>
      <c r="K11" s="1218">
        <v>0.4</v>
      </c>
      <c r="L11" s="1219">
        <f>E11-I11</f>
        <v>7848823</v>
      </c>
      <c r="M11" s="1218">
        <v>0.6</v>
      </c>
      <c r="N11" s="1212" t="s">
        <v>2909</v>
      </c>
      <c r="O11" s="1220" t="s">
        <v>3351</v>
      </c>
    </row>
    <row r="12" spans="1:15" ht="51" x14ac:dyDescent="0.2">
      <c r="A12" s="1211">
        <v>4</v>
      </c>
      <c r="B12" s="1212" t="s">
        <v>3352</v>
      </c>
      <c r="C12" s="1213" t="s">
        <v>1060</v>
      </c>
      <c r="D12" s="1211">
        <v>1</v>
      </c>
      <c r="E12" s="1214">
        <v>100000000</v>
      </c>
      <c r="F12" s="1215">
        <v>100000000</v>
      </c>
      <c r="G12" s="1211">
        <v>100</v>
      </c>
      <c r="H12" s="1216">
        <f>G12*F12</f>
        <v>10000000000</v>
      </c>
      <c r="I12" s="1215">
        <v>20000000</v>
      </c>
      <c r="J12" s="1217">
        <f t="shared" si="0"/>
        <v>2000000000</v>
      </c>
      <c r="K12" s="1218">
        <v>0.2</v>
      </c>
      <c r="L12" s="1219">
        <f>F12-I12</f>
        <v>80000000</v>
      </c>
      <c r="M12" s="1218">
        <v>0.8</v>
      </c>
      <c r="N12" s="1212" t="s">
        <v>3353</v>
      </c>
      <c r="O12" s="1220" t="s">
        <v>3354</v>
      </c>
    </row>
    <row r="13" spans="1:15" ht="25.5" x14ac:dyDescent="0.2">
      <c r="A13" s="1211">
        <v>5</v>
      </c>
      <c r="B13" s="1212" t="s">
        <v>3355</v>
      </c>
      <c r="C13" s="1213" t="s">
        <v>3356</v>
      </c>
      <c r="D13" s="1211">
        <v>1</v>
      </c>
      <c r="E13" s="1214">
        <v>5223880</v>
      </c>
      <c r="F13" s="1215">
        <v>5223880</v>
      </c>
      <c r="G13" s="1211">
        <v>100</v>
      </c>
      <c r="H13" s="1216">
        <f t="shared" ref="H13:H32" si="1">F13*G13</f>
        <v>522388000</v>
      </c>
      <c r="I13" s="1215">
        <v>1723880</v>
      </c>
      <c r="J13" s="1217">
        <f t="shared" si="0"/>
        <v>172388000</v>
      </c>
      <c r="K13" s="1218">
        <v>0.33</v>
      </c>
      <c r="L13" s="1219">
        <f>F13-I13</f>
        <v>3500000</v>
      </c>
      <c r="M13" s="1218">
        <v>0.67</v>
      </c>
      <c r="N13" s="1212" t="s">
        <v>2268</v>
      </c>
      <c r="O13" s="1220" t="s">
        <v>3357</v>
      </c>
    </row>
    <row r="14" spans="1:15" ht="25.5" x14ac:dyDescent="0.2">
      <c r="A14" s="1211">
        <v>6</v>
      </c>
      <c r="B14" s="1212" t="s">
        <v>3358</v>
      </c>
      <c r="C14" s="1213" t="s">
        <v>1060</v>
      </c>
      <c r="D14" s="1211">
        <v>1</v>
      </c>
      <c r="E14" s="1214">
        <v>10000000</v>
      </c>
      <c r="F14" s="1215">
        <v>10000000</v>
      </c>
      <c r="G14" s="1211">
        <v>100</v>
      </c>
      <c r="H14" s="1216">
        <f t="shared" si="1"/>
        <v>1000000000</v>
      </c>
      <c r="I14" s="1215">
        <v>2000000</v>
      </c>
      <c r="J14" s="1217">
        <f t="shared" si="0"/>
        <v>200000000</v>
      </c>
      <c r="K14" s="1218">
        <v>0.2</v>
      </c>
      <c r="L14" s="1219">
        <v>8000000</v>
      </c>
      <c r="M14" s="1218">
        <v>0.8</v>
      </c>
      <c r="N14" s="1212" t="s">
        <v>2672</v>
      </c>
      <c r="O14" s="1220" t="s">
        <v>3359</v>
      </c>
    </row>
    <row r="15" spans="1:15" ht="25.5" x14ac:dyDescent="0.2">
      <c r="A15" s="1211">
        <v>7</v>
      </c>
      <c r="B15" s="1212" t="s">
        <v>3360</v>
      </c>
      <c r="C15" s="1213" t="s">
        <v>1060</v>
      </c>
      <c r="D15" s="1211">
        <v>1</v>
      </c>
      <c r="E15" s="1214">
        <v>11850000</v>
      </c>
      <c r="F15" s="1215">
        <v>11850000</v>
      </c>
      <c r="G15" s="1211">
        <v>100</v>
      </c>
      <c r="H15" s="1216">
        <f t="shared" si="1"/>
        <v>1185000000</v>
      </c>
      <c r="I15" s="1215">
        <v>2607000</v>
      </c>
      <c r="J15" s="1217">
        <f t="shared" si="0"/>
        <v>260700000</v>
      </c>
      <c r="K15" s="1218">
        <v>0.2</v>
      </c>
      <c r="L15" s="1219">
        <f t="shared" ref="L15:L32" si="2">F15-I15</f>
        <v>9243000</v>
      </c>
      <c r="M15" s="1218">
        <v>0.8</v>
      </c>
      <c r="N15" s="1212" t="s">
        <v>2909</v>
      </c>
      <c r="O15" s="1220" t="s">
        <v>3361</v>
      </c>
    </row>
    <row r="16" spans="1:15" ht="25.5" x14ac:dyDescent="0.2">
      <c r="A16" s="1211">
        <v>8</v>
      </c>
      <c r="B16" s="1212" t="s">
        <v>3362</v>
      </c>
      <c r="C16" s="1213" t="s">
        <v>1060</v>
      </c>
      <c r="D16" s="1211">
        <v>1</v>
      </c>
      <c r="E16" s="1214">
        <v>6896744</v>
      </c>
      <c r="F16" s="1215">
        <v>6896744</v>
      </c>
      <c r="G16" s="1211">
        <v>100</v>
      </c>
      <c r="H16" s="1216">
        <f t="shared" si="1"/>
        <v>689674400</v>
      </c>
      <c r="I16" s="1215">
        <v>1379350</v>
      </c>
      <c r="J16" s="1217">
        <f t="shared" si="0"/>
        <v>137935000</v>
      </c>
      <c r="K16" s="1218">
        <v>0.2</v>
      </c>
      <c r="L16" s="1219">
        <f t="shared" si="2"/>
        <v>5517394</v>
      </c>
      <c r="M16" s="1218">
        <v>0.8</v>
      </c>
      <c r="N16" s="1212" t="s">
        <v>2672</v>
      </c>
      <c r="O16" s="1220" t="s">
        <v>3363</v>
      </c>
    </row>
    <row r="17" spans="1:15" ht="25.5" x14ac:dyDescent="0.2">
      <c r="A17" s="1211">
        <v>9</v>
      </c>
      <c r="B17" s="1212" t="s">
        <v>3364</v>
      </c>
      <c r="C17" s="1213" t="s">
        <v>1060</v>
      </c>
      <c r="D17" s="1211">
        <v>1</v>
      </c>
      <c r="E17" s="1214">
        <v>15500000</v>
      </c>
      <c r="F17" s="1215">
        <v>15500000</v>
      </c>
      <c r="G17" s="1211">
        <v>100</v>
      </c>
      <c r="H17" s="1216">
        <f t="shared" si="1"/>
        <v>1550000000</v>
      </c>
      <c r="I17" s="1215">
        <v>3100000</v>
      </c>
      <c r="J17" s="1217">
        <f t="shared" si="0"/>
        <v>310000000</v>
      </c>
      <c r="K17" s="1218">
        <v>0.2</v>
      </c>
      <c r="L17" s="1219">
        <f t="shared" si="2"/>
        <v>12400000</v>
      </c>
      <c r="M17" s="1218">
        <v>0.8</v>
      </c>
      <c r="N17" s="1212" t="s">
        <v>2740</v>
      </c>
      <c r="O17" s="1220" t="s">
        <v>3365</v>
      </c>
    </row>
    <row r="18" spans="1:15" ht="25.5" x14ac:dyDescent="0.2">
      <c r="A18" s="1211">
        <v>10</v>
      </c>
      <c r="B18" s="1212" t="s">
        <v>3366</v>
      </c>
      <c r="C18" s="1213" t="s">
        <v>2325</v>
      </c>
      <c r="D18" s="1211">
        <v>1</v>
      </c>
      <c r="E18" s="1214">
        <v>37500000</v>
      </c>
      <c r="F18" s="1214">
        <v>37500000</v>
      </c>
      <c r="G18" s="1211">
        <v>100</v>
      </c>
      <c r="H18" s="1216">
        <f t="shared" si="1"/>
        <v>3750000000</v>
      </c>
      <c r="I18" s="1215">
        <v>7500000</v>
      </c>
      <c r="J18" s="1217">
        <f t="shared" si="0"/>
        <v>750000000</v>
      </c>
      <c r="K18" s="1218">
        <v>0.2</v>
      </c>
      <c r="L18" s="1219">
        <f t="shared" si="2"/>
        <v>30000000</v>
      </c>
      <c r="M18" s="1218">
        <v>0.8</v>
      </c>
      <c r="N18" s="1212" t="s">
        <v>3088</v>
      </c>
      <c r="O18" s="1220" t="s">
        <v>3367</v>
      </c>
    </row>
    <row r="19" spans="1:15" ht="25.5" x14ac:dyDescent="0.2">
      <c r="A19" s="1211">
        <v>11</v>
      </c>
      <c r="B19" s="1212" t="s">
        <v>3368</v>
      </c>
      <c r="C19" s="1213" t="s">
        <v>1060</v>
      </c>
      <c r="D19" s="1211">
        <v>1</v>
      </c>
      <c r="E19" s="1214">
        <v>9800000</v>
      </c>
      <c r="F19" s="1214">
        <v>9800000</v>
      </c>
      <c r="G19" s="1211">
        <v>100</v>
      </c>
      <c r="H19" s="1216">
        <f t="shared" si="1"/>
        <v>980000000</v>
      </c>
      <c r="I19" s="1215">
        <v>3200000</v>
      </c>
      <c r="J19" s="1217">
        <f t="shared" si="0"/>
        <v>320000000</v>
      </c>
      <c r="K19" s="1221">
        <v>0.32650000000000001</v>
      </c>
      <c r="L19" s="1219">
        <f t="shared" si="2"/>
        <v>6600000</v>
      </c>
      <c r="M19" s="1221">
        <v>0.67349999999999999</v>
      </c>
      <c r="N19" s="1212" t="s">
        <v>2740</v>
      </c>
      <c r="O19" s="1220" t="s">
        <v>3369</v>
      </c>
    </row>
    <row r="20" spans="1:15" ht="25.5" x14ac:dyDescent="0.2">
      <c r="A20" s="1211">
        <v>12</v>
      </c>
      <c r="B20" s="1212" t="s">
        <v>3370</v>
      </c>
      <c r="C20" s="1213" t="s">
        <v>2463</v>
      </c>
      <c r="D20" s="1211">
        <v>1</v>
      </c>
      <c r="E20" s="1214">
        <v>20000000</v>
      </c>
      <c r="F20" s="1214">
        <v>20000000</v>
      </c>
      <c r="G20" s="1211">
        <v>100</v>
      </c>
      <c r="H20" s="1216">
        <f t="shared" si="1"/>
        <v>2000000000</v>
      </c>
      <c r="I20" s="1215">
        <v>4000000</v>
      </c>
      <c r="J20" s="1217">
        <f t="shared" si="0"/>
        <v>400000000</v>
      </c>
      <c r="K20" s="1221">
        <v>0.2</v>
      </c>
      <c r="L20" s="1219">
        <f t="shared" si="2"/>
        <v>16000000</v>
      </c>
      <c r="M20" s="1221">
        <v>0.8</v>
      </c>
      <c r="N20" s="1212" t="s">
        <v>2435</v>
      </c>
      <c r="O20" s="1220" t="s">
        <v>3371</v>
      </c>
    </row>
    <row r="21" spans="1:15" ht="25.5" x14ac:dyDescent="0.2">
      <c r="A21" s="1211">
        <v>13</v>
      </c>
      <c r="B21" s="1212" t="s">
        <v>3372</v>
      </c>
      <c r="C21" s="1213" t="s">
        <v>1060</v>
      </c>
      <c r="D21" s="1211">
        <v>1</v>
      </c>
      <c r="E21" s="1214">
        <v>9375000</v>
      </c>
      <c r="F21" s="1214">
        <v>9375000</v>
      </c>
      <c r="G21" s="1211">
        <v>100</v>
      </c>
      <c r="H21" s="1216">
        <f t="shared" si="1"/>
        <v>937500000</v>
      </c>
      <c r="I21" s="1215">
        <v>1875000</v>
      </c>
      <c r="J21" s="1217">
        <f t="shared" si="0"/>
        <v>187500000</v>
      </c>
      <c r="K21" s="1221">
        <v>0.2</v>
      </c>
      <c r="L21" s="1219">
        <f t="shared" si="2"/>
        <v>7500000</v>
      </c>
      <c r="M21" s="1221">
        <v>0.8</v>
      </c>
      <c r="N21" s="1212" t="s">
        <v>2062</v>
      </c>
      <c r="O21" s="1220" t="s">
        <v>3373</v>
      </c>
    </row>
    <row r="22" spans="1:15" ht="25.5" x14ac:dyDescent="0.2">
      <c r="A22" s="1211">
        <v>14</v>
      </c>
      <c r="B22" s="1212" t="s">
        <v>3374</v>
      </c>
      <c r="C22" s="1213" t="s">
        <v>1060</v>
      </c>
      <c r="D22" s="1211">
        <v>1</v>
      </c>
      <c r="E22" s="1214">
        <v>5500000</v>
      </c>
      <c r="F22" s="1214">
        <v>5500000</v>
      </c>
      <c r="G22" s="1211">
        <v>100</v>
      </c>
      <c r="H22" s="1216">
        <f t="shared" si="1"/>
        <v>550000000</v>
      </c>
      <c r="I22" s="1215">
        <v>1375000</v>
      </c>
      <c r="J22" s="1217">
        <f t="shared" si="0"/>
        <v>137500000</v>
      </c>
      <c r="K22" s="1221">
        <v>0.25</v>
      </c>
      <c r="L22" s="1219">
        <f t="shared" si="2"/>
        <v>4125000</v>
      </c>
      <c r="M22" s="1221">
        <v>0.75</v>
      </c>
      <c r="N22" s="1212" t="s">
        <v>3160</v>
      </c>
      <c r="O22" s="1220" t="s">
        <v>3375</v>
      </c>
    </row>
    <row r="23" spans="1:15" ht="25.5" x14ac:dyDescent="0.2">
      <c r="A23" s="1211">
        <v>15</v>
      </c>
      <c r="B23" s="1212" t="s">
        <v>3376</v>
      </c>
      <c r="C23" s="1213" t="s">
        <v>1060</v>
      </c>
      <c r="D23" s="1211">
        <v>1</v>
      </c>
      <c r="E23" s="1214">
        <v>4700000</v>
      </c>
      <c r="F23" s="1214">
        <v>4700000</v>
      </c>
      <c r="G23" s="1211">
        <v>100</v>
      </c>
      <c r="H23" s="1216">
        <f t="shared" si="1"/>
        <v>470000000</v>
      </c>
      <c r="I23" s="1215">
        <v>1410000</v>
      </c>
      <c r="J23" s="1217">
        <f t="shared" si="0"/>
        <v>141000000</v>
      </c>
      <c r="K23" s="1221">
        <v>0.3</v>
      </c>
      <c r="L23" s="1219">
        <f t="shared" si="2"/>
        <v>3290000</v>
      </c>
      <c r="M23" s="1221">
        <v>0.7</v>
      </c>
      <c r="N23" s="1212" t="s">
        <v>2743</v>
      </c>
      <c r="O23" s="1220" t="s">
        <v>3377</v>
      </c>
    </row>
    <row r="24" spans="1:15" ht="25.5" x14ac:dyDescent="0.2">
      <c r="A24" s="1211">
        <v>16</v>
      </c>
      <c r="B24" s="1212" t="s">
        <v>3378</v>
      </c>
      <c r="C24" s="1213" t="s">
        <v>1060</v>
      </c>
      <c r="D24" s="1211">
        <v>1</v>
      </c>
      <c r="E24" s="1214">
        <v>10400000</v>
      </c>
      <c r="F24" s="1214">
        <v>10400000</v>
      </c>
      <c r="G24" s="1211">
        <v>100</v>
      </c>
      <c r="H24" s="1216">
        <f t="shared" si="1"/>
        <v>1040000000</v>
      </c>
      <c r="I24" s="1215">
        <v>2080000</v>
      </c>
      <c r="J24" s="1217">
        <f t="shared" si="0"/>
        <v>208000000</v>
      </c>
      <c r="K24" s="1221">
        <v>0.2</v>
      </c>
      <c r="L24" s="1219">
        <f t="shared" si="2"/>
        <v>8320000</v>
      </c>
      <c r="M24" s="1221">
        <v>0.8</v>
      </c>
      <c r="N24" s="1212" t="s">
        <v>2951</v>
      </c>
      <c r="O24" s="1220" t="s">
        <v>3379</v>
      </c>
    </row>
    <row r="25" spans="1:15" ht="38.25" x14ac:dyDescent="0.2">
      <c r="A25" s="1211">
        <v>17</v>
      </c>
      <c r="B25" s="1212" t="s">
        <v>3380</v>
      </c>
      <c r="C25" s="1213" t="s">
        <v>1060</v>
      </c>
      <c r="D25" s="1211">
        <v>1</v>
      </c>
      <c r="E25" s="1214">
        <v>12000000</v>
      </c>
      <c r="F25" s="1214">
        <v>12000000</v>
      </c>
      <c r="G25" s="1211">
        <v>100</v>
      </c>
      <c r="H25" s="1216">
        <f t="shared" si="1"/>
        <v>1200000000</v>
      </c>
      <c r="I25" s="1215">
        <v>4230668</v>
      </c>
      <c r="J25" s="1217">
        <f t="shared" si="0"/>
        <v>423066800</v>
      </c>
      <c r="K25" s="1221">
        <v>0.35260000000000002</v>
      </c>
      <c r="L25" s="1219">
        <f t="shared" si="2"/>
        <v>7769332</v>
      </c>
      <c r="M25" s="1221">
        <v>0.64739999999999998</v>
      </c>
      <c r="N25" s="1212" t="s">
        <v>2909</v>
      </c>
      <c r="O25" s="1220" t="s">
        <v>3381</v>
      </c>
    </row>
    <row r="26" spans="1:15" ht="25.5" x14ac:dyDescent="0.2">
      <c r="A26" s="1211">
        <v>18</v>
      </c>
      <c r="B26" s="1212" t="s">
        <v>3382</v>
      </c>
      <c r="C26" s="1213" t="s">
        <v>1060</v>
      </c>
      <c r="D26" s="1211">
        <v>1</v>
      </c>
      <c r="E26" s="1214">
        <v>7000000</v>
      </c>
      <c r="F26" s="1214">
        <v>7000000</v>
      </c>
      <c r="G26" s="1211">
        <v>100</v>
      </c>
      <c r="H26" s="1216">
        <f t="shared" si="1"/>
        <v>700000000</v>
      </c>
      <c r="I26" s="1215">
        <v>2800000</v>
      </c>
      <c r="J26" s="1217">
        <f t="shared" si="0"/>
        <v>280000000</v>
      </c>
      <c r="K26" s="1221">
        <v>0.4</v>
      </c>
      <c r="L26" s="1219">
        <f t="shared" si="2"/>
        <v>4200000</v>
      </c>
      <c r="M26" s="1221">
        <v>0.6</v>
      </c>
      <c r="N26" s="1212" t="s">
        <v>2268</v>
      </c>
      <c r="O26" s="1220" t="s">
        <v>3383</v>
      </c>
    </row>
    <row r="27" spans="1:15" ht="25.5" x14ac:dyDescent="0.2">
      <c r="A27" s="1211">
        <v>19</v>
      </c>
      <c r="B27" s="1212" t="s">
        <v>3384</v>
      </c>
      <c r="C27" s="1213" t="s">
        <v>2325</v>
      </c>
      <c r="D27" s="1211">
        <v>1</v>
      </c>
      <c r="E27" s="1214">
        <v>17160000</v>
      </c>
      <c r="F27" s="1214">
        <v>17160000</v>
      </c>
      <c r="G27" s="1211">
        <v>100</v>
      </c>
      <c r="H27" s="1216">
        <f t="shared" si="1"/>
        <v>1716000000</v>
      </c>
      <c r="I27" s="1215">
        <v>4290000</v>
      </c>
      <c r="J27" s="1217">
        <f t="shared" si="0"/>
        <v>429000000</v>
      </c>
      <c r="K27" s="1221">
        <v>0.25</v>
      </c>
      <c r="L27" s="1219">
        <f t="shared" si="2"/>
        <v>12870000</v>
      </c>
      <c r="M27" s="1221">
        <v>0.75</v>
      </c>
      <c r="N27" s="1212" t="s">
        <v>2951</v>
      </c>
      <c r="O27" s="1220" t="s">
        <v>3383</v>
      </c>
    </row>
    <row r="28" spans="1:15" ht="25.5" x14ac:dyDescent="0.2">
      <c r="A28" s="1211">
        <v>20</v>
      </c>
      <c r="B28" s="1212" t="s">
        <v>3385</v>
      </c>
      <c r="C28" s="1213" t="s">
        <v>1060</v>
      </c>
      <c r="D28" s="1211">
        <v>1</v>
      </c>
      <c r="E28" s="1214">
        <v>14000000</v>
      </c>
      <c r="F28" s="1214">
        <v>14000000</v>
      </c>
      <c r="G28" s="1211">
        <v>100</v>
      </c>
      <c r="H28" s="1216">
        <f t="shared" si="1"/>
        <v>1400000000</v>
      </c>
      <c r="I28" s="1215">
        <v>4900000</v>
      </c>
      <c r="J28" s="1217">
        <f t="shared" si="0"/>
        <v>490000000</v>
      </c>
      <c r="K28" s="1221">
        <v>0.35</v>
      </c>
      <c r="L28" s="1219">
        <f t="shared" si="2"/>
        <v>9100000</v>
      </c>
      <c r="M28" s="1221">
        <v>0.65</v>
      </c>
      <c r="N28" s="1212" t="s">
        <v>2062</v>
      </c>
      <c r="O28" s="1220" t="s">
        <v>3386</v>
      </c>
    </row>
    <row r="29" spans="1:15" ht="25.5" x14ac:dyDescent="0.2">
      <c r="A29" s="1211">
        <v>21</v>
      </c>
      <c r="B29" s="1212" t="s">
        <v>3387</v>
      </c>
      <c r="C29" s="1213" t="s">
        <v>1060</v>
      </c>
      <c r="D29" s="1211">
        <v>1</v>
      </c>
      <c r="E29" s="1214">
        <v>28500000</v>
      </c>
      <c r="F29" s="1214">
        <v>28500000</v>
      </c>
      <c r="G29" s="1211">
        <v>100</v>
      </c>
      <c r="H29" s="1216">
        <f t="shared" si="1"/>
        <v>2850000000</v>
      </c>
      <c r="I29" s="1215">
        <v>8550000</v>
      </c>
      <c r="J29" s="1217">
        <f t="shared" si="0"/>
        <v>855000000</v>
      </c>
      <c r="K29" s="1221">
        <v>0.3</v>
      </c>
      <c r="L29" s="1219">
        <f t="shared" si="2"/>
        <v>19950000</v>
      </c>
      <c r="M29" s="1221">
        <v>0.7</v>
      </c>
      <c r="N29" s="1212" t="s">
        <v>3388</v>
      </c>
      <c r="O29" s="1220" t="s">
        <v>3386</v>
      </c>
    </row>
    <row r="30" spans="1:15" ht="38.25" x14ac:dyDescent="0.2">
      <c r="A30" s="1211">
        <v>22</v>
      </c>
      <c r="B30" s="1212" t="s">
        <v>3389</v>
      </c>
      <c r="C30" s="1213" t="s">
        <v>1060</v>
      </c>
      <c r="D30" s="1211">
        <v>1</v>
      </c>
      <c r="E30" s="1214">
        <v>8600000</v>
      </c>
      <c r="F30" s="1214">
        <v>8600000</v>
      </c>
      <c r="G30" s="1211">
        <v>100</v>
      </c>
      <c r="H30" s="1216">
        <f t="shared" si="1"/>
        <v>860000000</v>
      </c>
      <c r="I30" s="1215">
        <v>2580000</v>
      </c>
      <c r="J30" s="1217">
        <f t="shared" si="0"/>
        <v>258000000</v>
      </c>
      <c r="K30" s="1221">
        <v>0.3</v>
      </c>
      <c r="L30" s="1219">
        <f t="shared" si="2"/>
        <v>6020000</v>
      </c>
      <c r="M30" s="1221">
        <v>0.7</v>
      </c>
      <c r="N30" s="1212" t="s">
        <v>3061</v>
      </c>
      <c r="O30" s="1220" t="s">
        <v>3390</v>
      </c>
    </row>
    <row r="31" spans="1:15" ht="25.5" x14ac:dyDescent="0.2">
      <c r="A31" s="1211">
        <v>23</v>
      </c>
      <c r="B31" s="1212" t="s">
        <v>3391</v>
      </c>
      <c r="C31" s="1213" t="s">
        <v>2325</v>
      </c>
      <c r="D31" s="1211">
        <v>1</v>
      </c>
      <c r="E31" s="1214">
        <v>3400000</v>
      </c>
      <c r="F31" s="1214">
        <v>3400000</v>
      </c>
      <c r="G31" s="1211">
        <v>100</v>
      </c>
      <c r="H31" s="1216">
        <f t="shared" si="1"/>
        <v>340000000</v>
      </c>
      <c r="I31" s="1215">
        <v>850000</v>
      </c>
      <c r="J31" s="1217">
        <f t="shared" si="0"/>
        <v>85000000</v>
      </c>
      <c r="K31" s="1221">
        <v>0.25</v>
      </c>
      <c r="L31" s="1219">
        <f t="shared" si="2"/>
        <v>2550000</v>
      </c>
      <c r="M31" s="1221">
        <v>0.75</v>
      </c>
      <c r="N31" s="1212" t="s">
        <v>2740</v>
      </c>
      <c r="O31" s="1220" t="s">
        <v>3390</v>
      </c>
    </row>
    <row r="32" spans="1:15" ht="25.5" x14ac:dyDescent="0.2">
      <c r="A32" s="1211">
        <v>24</v>
      </c>
      <c r="B32" s="1212" t="s">
        <v>3392</v>
      </c>
      <c r="C32" s="1213" t="s">
        <v>2325</v>
      </c>
      <c r="D32" s="1211">
        <v>1</v>
      </c>
      <c r="E32" s="1214">
        <v>3000000</v>
      </c>
      <c r="F32" s="1214">
        <v>3000000</v>
      </c>
      <c r="G32" s="1211">
        <v>100</v>
      </c>
      <c r="H32" s="1216">
        <f t="shared" si="1"/>
        <v>300000000</v>
      </c>
      <c r="I32" s="1215">
        <v>790000</v>
      </c>
      <c r="J32" s="1217">
        <f t="shared" si="0"/>
        <v>79000000</v>
      </c>
      <c r="K32" s="1221">
        <v>0.26329999999999998</v>
      </c>
      <c r="L32" s="1219">
        <f t="shared" si="2"/>
        <v>2210000</v>
      </c>
      <c r="M32" s="1221">
        <v>0.73670000000000002</v>
      </c>
      <c r="N32" s="1212" t="s">
        <v>2268</v>
      </c>
      <c r="O32" s="1220" t="s">
        <v>3390</v>
      </c>
    </row>
    <row r="33" spans="1:15" ht="13.5" thickBot="1" x14ac:dyDescent="0.25">
      <c r="A33" s="1222"/>
      <c r="B33" s="1223"/>
      <c r="C33" s="1224"/>
      <c r="D33" s="1224"/>
      <c r="E33" s="1225" t="s">
        <v>39</v>
      </c>
      <c r="F33" s="1226">
        <f>SUM(F9:F32)</f>
        <v>377059495</v>
      </c>
      <c r="G33" s="1226"/>
      <c r="H33" s="1226">
        <f>SUM(H9:H32)</f>
        <v>37705949500</v>
      </c>
      <c r="I33" s="1226">
        <f>SUM(I9:I32)</f>
        <v>91187946</v>
      </c>
      <c r="J33" s="1226">
        <f>SUM(J9:J32)</f>
        <v>9118794600</v>
      </c>
      <c r="K33" s="1226"/>
      <c r="L33" s="1226">
        <f>SUM(L9:L32)</f>
        <v>285871549</v>
      </c>
      <c r="M33" s="1226"/>
      <c r="N33" s="1224"/>
      <c r="O33" s="1227"/>
    </row>
    <row r="34" spans="1:15" ht="18.75" thickBot="1" x14ac:dyDescent="0.3">
      <c r="A34" s="1337"/>
      <c r="B34" s="1337"/>
      <c r="C34" s="1337"/>
      <c r="D34" s="1337"/>
      <c r="E34" s="1337"/>
      <c r="F34" s="1337"/>
      <c r="G34" s="1337"/>
      <c r="H34" s="1337"/>
      <c r="I34" s="1337"/>
      <c r="J34" s="1337"/>
      <c r="K34" s="1337"/>
      <c r="L34" s="1337"/>
      <c r="M34" s="1337"/>
      <c r="N34" s="1337"/>
      <c r="O34" s="1337"/>
    </row>
    <row r="35" spans="1:15" ht="27.75" thickTop="1" thickBot="1" x14ac:dyDescent="0.25">
      <c r="A35" s="1338" t="s">
        <v>2923</v>
      </c>
      <c r="B35" s="1338"/>
      <c r="C35" s="1338"/>
      <c r="D35" s="1338"/>
      <c r="E35" s="1338"/>
      <c r="F35" s="1338"/>
      <c r="G35" s="1338"/>
      <c r="H35" s="1338"/>
      <c r="I35" s="1338"/>
      <c r="J35" s="1338"/>
      <c r="K35" s="1338"/>
      <c r="L35" s="1339"/>
      <c r="M35" s="1339"/>
      <c r="N35" s="1339"/>
      <c r="O35" s="1339"/>
    </row>
    <row r="36" spans="1:15" ht="13.5" thickTop="1" x14ac:dyDescent="0.2">
      <c r="A36" s="1325" t="s">
        <v>700</v>
      </c>
      <c r="B36" s="1327" t="s">
        <v>1057</v>
      </c>
      <c r="C36" s="1327" t="s">
        <v>508</v>
      </c>
      <c r="D36" s="1327" t="s">
        <v>900</v>
      </c>
      <c r="E36" s="1327" t="s">
        <v>901</v>
      </c>
      <c r="F36" s="1318" t="s">
        <v>1266</v>
      </c>
      <c r="G36" s="1318" t="s">
        <v>1267</v>
      </c>
      <c r="H36" s="1318" t="s">
        <v>1268</v>
      </c>
      <c r="I36" s="1228" t="s">
        <v>1269</v>
      </c>
      <c r="J36" s="1320" t="s">
        <v>263</v>
      </c>
      <c r="K36" s="1322" t="s">
        <v>1058</v>
      </c>
    </row>
    <row r="37" spans="1:15" ht="13.5" thickBot="1" x14ac:dyDescent="0.25">
      <c r="A37" s="1326"/>
      <c r="B37" s="1328"/>
      <c r="C37" s="1328"/>
      <c r="D37" s="1328"/>
      <c r="E37" s="1328"/>
      <c r="F37" s="1319"/>
      <c r="G37" s="1319"/>
      <c r="H37" s="1319"/>
      <c r="I37" s="1229" t="s">
        <v>1272</v>
      </c>
      <c r="J37" s="1321"/>
      <c r="K37" s="1323"/>
    </row>
    <row r="38" spans="1:15" ht="28.5" x14ac:dyDescent="0.2">
      <c r="A38" s="1230">
        <v>1</v>
      </c>
      <c r="B38" s="1231" t="s">
        <v>3393</v>
      </c>
      <c r="C38" s="1232" t="s">
        <v>2537</v>
      </c>
      <c r="D38" s="1233">
        <v>7450405</v>
      </c>
      <c r="E38" s="1233">
        <v>7917221</v>
      </c>
      <c r="F38" s="1233">
        <v>466817</v>
      </c>
      <c r="G38" s="1232">
        <v>100</v>
      </c>
      <c r="H38" s="1234">
        <f>F38*G38</f>
        <v>46681700</v>
      </c>
      <c r="I38" s="1233">
        <f>H38</f>
        <v>46681700</v>
      </c>
      <c r="J38" s="1232" t="s">
        <v>2951</v>
      </c>
      <c r="K38" s="1235" t="s">
        <v>3394</v>
      </c>
    </row>
    <row r="39" spans="1:15" ht="13.5" thickBot="1" x14ac:dyDescent="0.25">
      <c r="A39" s="994"/>
      <c r="B39" s="995"/>
      <c r="C39" s="995"/>
      <c r="D39" s="995"/>
      <c r="E39" s="994" t="s">
        <v>39</v>
      </c>
      <c r="F39" s="996">
        <f>SUM(F38:F38)</f>
        <v>466817</v>
      </c>
      <c r="G39" s="994"/>
      <c r="H39" s="996">
        <f>SUM(H38:H38)</f>
        <v>46681700</v>
      </c>
      <c r="I39" s="996">
        <f>SUM(I38:I38)</f>
        <v>46681700</v>
      </c>
      <c r="J39" s="995"/>
      <c r="K39" s="995"/>
    </row>
    <row r="40" spans="1:15" ht="13.5" thickTop="1" x14ac:dyDescent="0.2"/>
    <row r="41" spans="1:15" x14ac:dyDescent="0.2">
      <c r="A41" s="1295" t="s">
        <v>1323</v>
      </c>
      <c r="B41" s="1296"/>
      <c r="C41" s="1296"/>
      <c r="D41" s="1296"/>
      <c r="E41" s="1296"/>
      <c r="F41" s="1296"/>
      <c r="G41" s="1296"/>
      <c r="H41" s="1296"/>
      <c r="I41" s="1296"/>
      <c r="J41" s="1296"/>
      <c r="K41" s="1296"/>
    </row>
    <row r="42" spans="1:15" x14ac:dyDescent="0.2">
      <c r="A42" s="1295"/>
      <c r="B42" s="1296"/>
      <c r="C42" s="1296"/>
      <c r="D42" s="1296"/>
      <c r="E42" s="1296"/>
      <c r="F42" s="1296"/>
      <c r="G42" s="1296"/>
      <c r="H42" s="1296"/>
      <c r="I42" s="1296"/>
      <c r="J42" s="1296"/>
      <c r="K42" s="1296"/>
    </row>
    <row r="43" spans="1:15" x14ac:dyDescent="0.2">
      <c r="A43" s="1238" t="s">
        <v>700</v>
      </c>
      <c r="B43" s="1238" t="s">
        <v>1057</v>
      </c>
      <c r="C43" s="1238" t="s">
        <v>508</v>
      </c>
      <c r="D43" s="1238" t="s">
        <v>441</v>
      </c>
      <c r="E43" s="1238" t="s">
        <v>900</v>
      </c>
      <c r="F43" s="1238" t="s">
        <v>901</v>
      </c>
      <c r="G43" s="1238" t="s">
        <v>1324</v>
      </c>
      <c r="H43" s="1238" t="s">
        <v>1325</v>
      </c>
      <c r="I43" s="1238" t="s">
        <v>263</v>
      </c>
      <c r="J43" s="1238" t="s">
        <v>1058</v>
      </c>
      <c r="K43" s="1238" t="s">
        <v>816</v>
      </c>
    </row>
    <row r="44" spans="1:15" x14ac:dyDescent="0.2">
      <c r="A44" s="1237">
        <v>1</v>
      </c>
      <c r="B44" s="1237" t="s">
        <v>3395</v>
      </c>
      <c r="C44" s="1237" t="s">
        <v>1060</v>
      </c>
      <c r="D44" s="1237" t="s">
        <v>633</v>
      </c>
      <c r="E44" s="1237">
        <v>14764001</v>
      </c>
      <c r="F44" s="1237">
        <v>29528000</v>
      </c>
      <c r="G44" s="1237">
        <v>14764000</v>
      </c>
      <c r="H44" s="1237">
        <v>1476400000</v>
      </c>
      <c r="I44" s="1237" t="s">
        <v>3164</v>
      </c>
      <c r="J44" s="1237" t="s">
        <v>3396</v>
      </c>
      <c r="K44" s="1237"/>
    </row>
    <row r="45" spans="1:15" x14ac:dyDescent="0.2">
      <c r="A45" s="1237">
        <v>2</v>
      </c>
      <c r="B45" s="1237" t="s">
        <v>3397</v>
      </c>
      <c r="C45" s="1237" t="s">
        <v>2988</v>
      </c>
      <c r="D45" s="1237" t="s">
        <v>3398</v>
      </c>
      <c r="E45" s="1237">
        <v>16740001</v>
      </c>
      <c r="F45" s="1237">
        <v>30132000</v>
      </c>
      <c r="G45" s="1237">
        <v>13392000</v>
      </c>
      <c r="H45" s="1237">
        <v>1339200000</v>
      </c>
      <c r="I45" s="1237" t="s">
        <v>2909</v>
      </c>
      <c r="J45" s="1237" t="s">
        <v>3396</v>
      </c>
      <c r="K45" s="1237"/>
    </row>
    <row r="46" spans="1:15" x14ac:dyDescent="0.2">
      <c r="A46" s="1237">
        <v>3</v>
      </c>
      <c r="B46" s="1237" t="s">
        <v>3399</v>
      </c>
      <c r="C46" s="1237" t="s">
        <v>1060</v>
      </c>
      <c r="D46" s="1237" t="s">
        <v>633</v>
      </c>
      <c r="E46" s="1237">
        <v>7000001</v>
      </c>
      <c r="F46" s="1237">
        <v>14000000</v>
      </c>
      <c r="G46" s="1237">
        <v>7000000</v>
      </c>
      <c r="H46" s="1237">
        <v>700000000</v>
      </c>
      <c r="I46" s="1237" t="s">
        <v>2909</v>
      </c>
      <c r="J46" s="1237" t="s">
        <v>3400</v>
      </c>
      <c r="K46" s="1237"/>
    </row>
    <row r="47" spans="1:15" x14ac:dyDescent="0.2">
      <c r="A47" s="1237">
        <v>4</v>
      </c>
      <c r="B47" s="1237" t="s">
        <v>3401</v>
      </c>
      <c r="C47" s="1237" t="s">
        <v>3402</v>
      </c>
      <c r="D47" s="1237" t="s">
        <v>633</v>
      </c>
      <c r="E47" s="1237">
        <v>2624676</v>
      </c>
      <c r="F47" s="1237">
        <v>5249352</v>
      </c>
      <c r="G47" s="1237">
        <v>2624677</v>
      </c>
      <c r="H47" s="1237">
        <v>262467700</v>
      </c>
      <c r="I47" s="1237" t="s">
        <v>2740</v>
      </c>
      <c r="J47" s="1237" t="s">
        <v>3403</v>
      </c>
      <c r="K47" s="1237"/>
    </row>
    <row r="48" spans="1:15" x14ac:dyDescent="0.2">
      <c r="A48" s="1237">
        <v>5</v>
      </c>
      <c r="B48" s="1237" t="s">
        <v>3404</v>
      </c>
      <c r="C48" s="1237" t="s">
        <v>1060</v>
      </c>
      <c r="D48" s="1237" t="s">
        <v>633</v>
      </c>
      <c r="E48" s="1237">
        <v>4000001</v>
      </c>
      <c r="F48" s="1237">
        <v>8000000</v>
      </c>
      <c r="G48" s="1237">
        <v>4000000</v>
      </c>
      <c r="H48" s="1237">
        <v>400000000</v>
      </c>
      <c r="I48" s="1237" t="s">
        <v>2435</v>
      </c>
      <c r="J48" s="1237" t="s">
        <v>3405</v>
      </c>
      <c r="K48" s="1237"/>
    </row>
    <row r="49" spans="1:11" x14ac:dyDescent="0.2">
      <c r="A49" s="1237">
        <v>6</v>
      </c>
      <c r="B49" s="1237" t="s">
        <v>3014</v>
      </c>
      <c r="C49" s="1237" t="s">
        <v>2840</v>
      </c>
      <c r="D49" s="1237" t="s">
        <v>3406</v>
      </c>
      <c r="E49" s="1237">
        <v>23100001</v>
      </c>
      <c r="F49" s="1237">
        <v>25410000</v>
      </c>
      <c r="G49" s="1237">
        <v>2310000</v>
      </c>
      <c r="H49" s="1237">
        <v>231000000</v>
      </c>
      <c r="I49" s="1237" t="s">
        <v>3107</v>
      </c>
      <c r="J49" s="1237" t="s">
        <v>3407</v>
      </c>
      <c r="K49" s="1237"/>
    </row>
    <row r="50" spans="1:11" x14ac:dyDescent="0.2">
      <c r="A50" s="1237">
        <v>7</v>
      </c>
      <c r="B50" s="1237" t="s">
        <v>3408</v>
      </c>
      <c r="C50" s="1237" t="s">
        <v>1060</v>
      </c>
      <c r="D50" s="1237" t="s">
        <v>1917</v>
      </c>
      <c r="E50" s="1237">
        <v>10654171</v>
      </c>
      <c r="F50" s="1237">
        <v>15981255</v>
      </c>
      <c r="G50" s="1237">
        <v>5327085</v>
      </c>
      <c r="H50" s="1237">
        <v>532708500</v>
      </c>
      <c r="I50" s="1237" t="s">
        <v>2740</v>
      </c>
      <c r="J50" s="1237" t="s">
        <v>3409</v>
      </c>
      <c r="K50" s="1237"/>
    </row>
    <row r="51" spans="1:11" x14ac:dyDescent="0.2">
      <c r="A51" s="1239"/>
      <c r="B51" s="1239"/>
      <c r="C51" s="1239"/>
      <c r="D51" s="1239"/>
      <c r="E51" s="1239"/>
      <c r="F51" s="1239" t="s">
        <v>39</v>
      </c>
      <c r="G51" s="1239">
        <v>49417762</v>
      </c>
      <c r="H51" s="1239">
        <v>4941776200</v>
      </c>
      <c r="I51" s="1239"/>
      <c r="J51" s="1239"/>
      <c r="K51" s="1239"/>
    </row>
    <row r="53" spans="1:11" x14ac:dyDescent="0.2">
      <c r="A53" s="1295" t="s">
        <v>1439</v>
      </c>
      <c r="B53" s="1324"/>
      <c r="C53" s="1324"/>
      <c r="D53" s="1324"/>
      <c r="E53" s="1324"/>
      <c r="F53" s="1324"/>
      <c r="G53" s="1324"/>
      <c r="H53" s="1324"/>
      <c r="I53" s="1324"/>
      <c r="J53" s="1324"/>
    </row>
    <row r="54" spans="1:11" ht="13.5" thickBot="1" x14ac:dyDescent="0.25">
      <c r="A54" s="1297"/>
      <c r="B54" s="1298"/>
      <c r="C54" s="1298"/>
      <c r="D54" s="1298"/>
      <c r="E54" s="1298"/>
      <c r="F54" s="1298"/>
      <c r="G54" s="1298"/>
      <c r="H54" s="1298"/>
      <c r="I54" s="1298"/>
      <c r="J54" s="1298"/>
    </row>
    <row r="55" spans="1:11" ht="16.5" customHeight="1" thickTop="1" x14ac:dyDescent="0.2">
      <c r="A55" s="1312" t="s">
        <v>700</v>
      </c>
      <c r="B55" s="1312" t="s">
        <v>1057</v>
      </c>
      <c r="C55" s="1314" t="s">
        <v>508</v>
      </c>
      <c r="D55" s="1316" t="s">
        <v>1743</v>
      </c>
      <c r="E55" s="1305" t="s">
        <v>3410</v>
      </c>
      <c r="F55" s="1307" t="s">
        <v>1441</v>
      </c>
      <c r="G55" s="1308"/>
      <c r="H55" s="1303" t="s">
        <v>1443</v>
      </c>
      <c r="I55" s="1303" t="s">
        <v>1325</v>
      </c>
      <c r="J55" s="1309" t="s">
        <v>1133</v>
      </c>
    </row>
    <row r="56" spans="1:11" ht="15.75" x14ac:dyDescent="0.2">
      <c r="A56" s="1313"/>
      <c r="B56" s="1313"/>
      <c r="C56" s="1315"/>
      <c r="D56" s="1317"/>
      <c r="E56" s="1306"/>
      <c r="F56" s="1240" t="s">
        <v>900</v>
      </c>
      <c r="G56" s="1241" t="s">
        <v>901</v>
      </c>
      <c r="H56" s="1304"/>
      <c r="I56" s="1304"/>
      <c r="J56" s="1310"/>
    </row>
    <row r="57" spans="1:11" ht="30" x14ac:dyDescent="0.2">
      <c r="A57" s="1258">
        <v>1</v>
      </c>
      <c r="B57" s="1242" t="s">
        <v>3411</v>
      </c>
      <c r="C57" s="1243" t="s">
        <v>3412</v>
      </c>
      <c r="D57" s="1244" t="s">
        <v>3187</v>
      </c>
      <c r="E57" s="1245">
        <v>0.13500000000000001</v>
      </c>
      <c r="F57" s="1246">
        <v>6906826</v>
      </c>
      <c r="G57" s="1246">
        <v>7839245</v>
      </c>
      <c r="H57" s="1247">
        <v>932421.1</v>
      </c>
      <c r="I57" s="1246">
        <f t="shared" ref="I57:I120" si="3">H57*100</f>
        <v>93242110</v>
      </c>
      <c r="J57" s="1248" t="s">
        <v>3413</v>
      </c>
    </row>
    <row r="58" spans="1:11" ht="30" x14ac:dyDescent="0.2">
      <c r="A58" s="1258">
        <v>2</v>
      </c>
      <c r="B58" s="1242" t="s">
        <v>1728</v>
      </c>
      <c r="C58" s="1243" t="s">
        <v>446</v>
      </c>
      <c r="D58" s="1244" t="s">
        <v>3187</v>
      </c>
      <c r="E58" s="1245">
        <v>0.05</v>
      </c>
      <c r="F58" s="1246">
        <v>52121334</v>
      </c>
      <c r="G58" s="1246">
        <v>54727396</v>
      </c>
      <c r="H58" s="1247">
        <v>2606066.54</v>
      </c>
      <c r="I58" s="1246">
        <f t="shared" si="3"/>
        <v>260606654</v>
      </c>
      <c r="J58" s="1248" t="s">
        <v>3414</v>
      </c>
    </row>
    <row r="59" spans="1:11" ht="15" x14ac:dyDescent="0.2">
      <c r="A59" s="1258">
        <v>3</v>
      </c>
      <c r="B59" s="1242" t="s">
        <v>3415</v>
      </c>
      <c r="C59" s="1243" t="s">
        <v>446</v>
      </c>
      <c r="D59" s="1244" t="s">
        <v>3187</v>
      </c>
      <c r="E59" s="1245">
        <v>4.4999999999999998E-2</v>
      </c>
      <c r="F59" s="1246">
        <v>104000001</v>
      </c>
      <c r="G59" s="1246">
        <v>108680000</v>
      </c>
      <c r="H59" s="1247">
        <v>4680000</v>
      </c>
      <c r="I59" s="1246">
        <f t="shared" si="3"/>
        <v>468000000</v>
      </c>
      <c r="J59" s="1248" t="s">
        <v>3416</v>
      </c>
    </row>
    <row r="60" spans="1:11" ht="15" x14ac:dyDescent="0.2">
      <c r="A60" s="1258">
        <v>4</v>
      </c>
      <c r="B60" s="1242" t="s">
        <v>106</v>
      </c>
      <c r="C60" s="1243" t="s">
        <v>446</v>
      </c>
      <c r="D60" s="1244" t="s">
        <v>3187</v>
      </c>
      <c r="E60" s="1245">
        <v>7.0000000000000007E-2</v>
      </c>
      <c r="F60" s="1246">
        <v>25154509</v>
      </c>
      <c r="G60" s="1246">
        <v>26915323</v>
      </c>
      <c r="H60" s="1247">
        <v>1760815</v>
      </c>
      <c r="I60" s="1246">
        <f t="shared" si="3"/>
        <v>176081500</v>
      </c>
      <c r="J60" s="1248" t="s">
        <v>3416</v>
      </c>
    </row>
    <row r="61" spans="1:11" ht="15" x14ac:dyDescent="0.2">
      <c r="A61" s="1258">
        <v>5</v>
      </c>
      <c r="B61" s="1242" t="s">
        <v>3417</v>
      </c>
      <c r="C61" s="1243" t="s">
        <v>446</v>
      </c>
      <c r="D61" s="1244" t="s">
        <v>3187</v>
      </c>
      <c r="E61" s="1245">
        <v>0.1</v>
      </c>
      <c r="F61" s="1246">
        <v>21000001</v>
      </c>
      <c r="G61" s="1246">
        <v>23100000</v>
      </c>
      <c r="H61" s="1247">
        <v>2100000</v>
      </c>
      <c r="I61" s="1246">
        <f t="shared" si="3"/>
        <v>210000000</v>
      </c>
      <c r="J61" s="1248" t="s">
        <v>3418</v>
      </c>
    </row>
    <row r="62" spans="1:11" ht="15" x14ac:dyDescent="0.2">
      <c r="A62" s="1258">
        <v>6</v>
      </c>
      <c r="B62" s="1242" t="s">
        <v>1528</v>
      </c>
      <c r="C62" s="1243" t="s">
        <v>446</v>
      </c>
      <c r="D62" s="1244" t="s">
        <v>3187</v>
      </c>
      <c r="E62" s="1245">
        <v>2.5000000000000001E-2</v>
      </c>
      <c r="F62" s="1246">
        <v>25026583</v>
      </c>
      <c r="G62" s="1246">
        <v>25652246</v>
      </c>
      <c r="H62" s="1247">
        <v>625665</v>
      </c>
      <c r="I62" s="1246">
        <f t="shared" si="3"/>
        <v>62566500</v>
      </c>
      <c r="J62" s="1248" t="s">
        <v>3419</v>
      </c>
    </row>
    <row r="63" spans="1:11" ht="30" x14ac:dyDescent="0.2">
      <c r="A63" s="1258">
        <v>7</v>
      </c>
      <c r="B63" s="1242" t="s">
        <v>203</v>
      </c>
      <c r="C63" s="1243" t="s">
        <v>446</v>
      </c>
      <c r="D63" s="1244" t="s">
        <v>3187</v>
      </c>
      <c r="E63" s="1245">
        <v>0.1</v>
      </c>
      <c r="F63" s="1246">
        <v>50000001</v>
      </c>
      <c r="G63" s="1246">
        <v>55000000</v>
      </c>
      <c r="H63" s="1247">
        <v>5000000</v>
      </c>
      <c r="I63" s="1246">
        <f t="shared" si="3"/>
        <v>500000000</v>
      </c>
      <c r="J63" s="1248" t="s">
        <v>3420</v>
      </c>
    </row>
    <row r="64" spans="1:11" ht="15" x14ac:dyDescent="0.2">
      <c r="A64" s="1258">
        <v>8</v>
      </c>
      <c r="B64" s="1242" t="s">
        <v>1684</v>
      </c>
      <c r="C64" s="1243" t="s">
        <v>453</v>
      </c>
      <c r="D64" s="1244" t="s">
        <v>3187</v>
      </c>
      <c r="E64" s="1245">
        <v>5.7500000000000002E-2</v>
      </c>
      <c r="F64" s="1246">
        <v>5387221</v>
      </c>
      <c r="G64" s="1246">
        <v>5696985</v>
      </c>
      <c r="H64" s="1247">
        <v>309765</v>
      </c>
      <c r="I64" s="1246">
        <f t="shared" si="3"/>
        <v>30976500</v>
      </c>
      <c r="J64" s="1248" t="s">
        <v>3421</v>
      </c>
    </row>
    <row r="65" spans="1:10" ht="15" x14ac:dyDescent="0.2">
      <c r="A65" s="1258">
        <v>9</v>
      </c>
      <c r="B65" s="1242" t="s">
        <v>1349</v>
      </c>
      <c r="C65" s="1243" t="s">
        <v>936</v>
      </c>
      <c r="D65" s="1244" t="s">
        <v>3422</v>
      </c>
      <c r="E65" s="1245">
        <v>0.04</v>
      </c>
      <c r="F65" s="1246">
        <v>116213574</v>
      </c>
      <c r="G65" s="1246">
        <v>120862116</v>
      </c>
      <c r="H65" s="1247">
        <v>4648543</v>
      </c>
      <c r="I65" s="1246">
        <f t="shared" si="3"/>
        <v>464854300</v>
      </c>
      <c r="J65" s="1248" t="s">
        <v>3423</v>
      </c>
    </row>
    <row r="66" spans="1:10" ht="15" x14ac:dyDescent="0.2">
      <c r="A66" s="1258">
        <v>10</v>
      </c>
      <c r="B66" s="1242" t="s">
        <v>3424</v>
      </c>
      <c r="C66" s="1243" t="s">
        <v>446</v>
      </c>
      <c r="D66" s="1244" t="s">
        <v>3187</v>
      </c>
      <c r="E66" s="1245">
        <v>0.18</v>
      </c>
      <c r="F66" s="1246">
        <v>14424826</v>
      </c>
      <c r="G66" s="1246">
        <v>17019504</v>
      </c>
      <c r="H66" s="1247">
        <v>2594678.52</v>
      </c>
      <c r="I66" s="1246">
        <f t="shared" si="3"/>
        <v>259467852</v>
      </c>
      <c r="J66" s="1248" t="s">
        <v>3425</v>
      </c>
    </row>
    <row r="67" spans="1:10" ht="15" x14ac:dyDescent="0.2">
      <c r="A67" s="1258">
        <v>11</v>
      </c>
      <c r="B67" s="1242" t="s">
        <v>3199</v>
      </c>
      <c r="C67" s="1243" t="s">
        <v>2464</v>
      </c>
      <c r="D67" s="1244" t="s">
        <v>3422</v>
      </c>
      <c r="E67" s="1245">
        <v>0.12</v>
      </c>
      <c r="F67" s="1246">
        <v>28314001</v>
      </c>
      <c r="G67" s="1246">
        <v>31711680</v>
      </c>
      <c r="H67" s="1247">
        <v>3397680</v>
      </c>
      <c r="I67" s="1246">
        <f t="shared" si="3"/>
        <v>339768000</v>
      </c>
      <c r="J67" s="1248" t="s">
        <v>3426</v>
      </c>
    </row>
    <row r="68" spans="1:10" ht="15" x14ac:dyDescent="0.2">
      <c r="A68" s="1258">
        <v>12</v>
      </c>
      <c r="B68" s="1242" t="s">
        <v>1149</v>
      </c>
      <c r="C68" s="1243" t="s">
        <v>446</v>
      </c>
      <c r="D68" s="1244" t="s">
        <v>3187</v>
      </c>
      <c r="E68" s="1245">
        <v>5.0999999999999997E-2</v>
      </c>
      <c r="F68" s="1246">
        <v>48277678</v>
      </c>
      <c r="G68" s="1246">
        <v>50011593</v>
      </c>
      <c r="H68" s="1247">
        <v>1733916.52</v>
      </c>
      <c r="I68" s="1246">
        <f t="shared" si="3"/>
        <v>173391652</v>
      </c>
      <c r="J68" s="1248" t="s">
        <v>3426</v>
      </c>
    </row>
    <row r="69" spans="1:10" ht="15" x14ac:dyDescent="0.2">
      <c r="A69" s="1258">
        <v>13</v>
      </c>
      <c r="B69" s="1242" t="s">
        <v>1699</v>
      </c>
      <c r="C69" s="1243" t="s">
        <v>453</v>
      </c>
      <c r="D69" s="1244" t="s">
        <v>3422</v>
      </c>
      <c r="E69" s="1245">
        <v>0.1</v>
      </c>
      <c r="F69" s="1246">
        <v>35108464</v>
      </c>
      <c r="G69" s="1246">
        <v>38619309</v>
      </c>
      <c r="H69" s="1247">
        <v>3510846.2</v>
      </c>
      <c r="I69" s="1246">
        <f t="shared" si="3"/>
        <v>351084620</v>
      </c>
      <c r="J69" s="1248" t="s">
        <v>3427</v>
      </c>
    </row>
    <row r="70" spans="1:10" ht="15" x14ac:dyDescent="0.2">
      <c r="A70" s="1258">
        <v>14</v>
      </c>
      <c r="B70" s="1242" t="s">
        <v>63</v>
      </c>
      <c r="C70" s="1243" t="s">
        <v>936</v>
      </c>
      <c r="D70" s="1244" t="s">
        <v>3422</v>
      </c>
      <c r="E70" s="1245">
        <v>0.06</v>
      </c>
      <c r="F70" s="1246">
        <v>129446944</v>
      </c>
      <c r="G70" s="1246">
        <v>137213760</v>
      </c>
      <c r="H70" s="1247">
        <v>7766816.5599999996</v>
      </c>
      <c r="I70" s="1246">
        <f t="shared" si="3"/>
        <v>776681656</v>
      </c>
      <c r="J70" s="1248" t="s">
        <v>3428</v>
      </c>
    </row>
    <row r="71" spans="1:10" ht="15" x14ac:dyDescent="0.2">
      <c r="A71" s="1258">
        <v>15</v>
      </c>
      <c r="B71" s="1242" t="s">
        <v>1335</v>
      </c>
      <c r="C71" s="1243" t="s">
        <v>453</v>
      </c>
      <c r="D71" s="1244" t="s">
        <v>3422</v>
      </c>
      <c r="E71" s="1245">
        <v>0.1353</v>
      </c>
      <c r="F71" s="1246">
        <v>70469383</v>
      </c>
      <c r="G71" s="1246">
        <v>80003890</v>
      </c>
      <c r="H71" s="1247">
        <v>9534507.1799999997</v>
      </c>
      <c r="I71" s="1246">
        <f t="shared" si="3"/>
        <v>953450718</v>
      </c>
      <c r="J71" s="1248" t="s">
        <v>3428</v>
      </c>
    </row>
    <row r="72" spans="1:10" ht="15" x14ac:dyDescent="0.2">
      <c r="A72" s="1258">
        <v>16</v>
      </c>
      <c r="B72" s="1242" t="s">
        <v>176</v>
      </c>
      <c r="C72" s="1243" t="s">
        <v>475</v>
      </c>
      <c r="D72" s="1244" t="s">
        <v>3422</v>
      </c>
      <c r="E72" s="1245">
        <v>0.2</v>
      </c>
      <c r="F72" s="1246">
        <v>30734019</v>
      </c>
      <c r="G72" s="1246">
        <v>36880822</v>
      </c>
      <c r="H72" s="1247">
        <v>6146803.6200000001</v>
      </c>
      <c r="I72" s="1246">
        <f t="shared" si="3"/>
        <v>614680362</v>
      </c>
      <c r="J72" s="1248" t="s">
        <v>3429</v>
      </c>
    </row>
    <row r="73" spans="1:10" ht="15" x14ac:dyDescent="0.2">
      <c r="A73" s="1258">
        <v>17</v>
      </c>
      <c r="B73" s="1242" t="s">
        <v>3430</v>
      </c>
      <c r="C73" s="1243" t="s">
        <v>475</v>
      </c>
      <c r="D73" s="1244" t="s">
        <v>3422</v>
      </c>
      <c r="E73" s="1245">
        <v>0.08</v>
      </c>
      <c r="F73" s="1246">
        <v>7000001</v>
      </c>
      <c r="G73" s="1246">
        <v>7560000</v>
      </c>
      <c r="H73" s="1247">
        <v>560000</v>
      </c>
      <c r="I73" s="1246">
        <f t="shared" si="3"/>
        <v>56000000</v>
      </c>
      <c r="J73" s="1248" t="s">
        <v>3431</v>
      </c>
    </row>
    <row r="74" spans="1:10" ht="30" x14ac:dyDescent="0.2">
      <c r="A74" s="1258">
        <v>18</v>
      </c>
      <c r="B74" s="1242" t="s">
        <v>3432</v>
      </c>
      <c r="C74" s="1243" t="s">
        <v>936</v>
      </c>
      <c r="D74" s="1244" t="s">
        <v>3422</v>
      </c>
      <c r="E74" s="1245">
        <v>3.2500000000000001E-2</v>
      </c>
      <c r="F74" s="1246">
        <v>138552245</v>
      </c>
      <c r="G74" s="1246">
        <v>143055192</v>
      </c>
      <c r="H74" s="1247">
        <v>4502947.8975</v>
      </c>
      <c r="I74" s="1246">
        <f t="shared" si="3"/>
        <v>450294789.75</v>
      </c>
      <c r="J74" s="1248" t="s">
        <v>3433</v>
      </c>
    </row>
    <row r="75" spans="1:10" ht="15" x14ac:dyDescent="0.2">
      <c r="A75" s="1258">
        <v>19</v>
      </c>
      <c r="B75" s="1242" t="s">
        <v>3434</v>
      </c>
      <c r="C75" s="1243" t="s">
        <v>1060</v>
      </c>
      <c r="D75" s="1244" t="s">
        <v>3422</v>
      </c>
      <c r="E75" s="1245">
        <v>0.21</v>
      </c>
      <c r="F75" s="1246">
        <v>37800001</v>
      </c>
      <c r="G75" s="1246">
        <v>45738000</v>
      </c>
      <c r="H75" s="1247">
        <v>7938000</v>
      </c>
      <c r="I75" s="1246">
        <f t="shared" si="3"/>
        <v>793800000</v>
      </c>
      <c r="J75" s="1248" t="s">
        <v>3433</v>
      </c>
    </row>
    <row r="76" spans="1:10" ht="15" x14ac:dyDescent="0.2">
      <c r="A76" s="1258">
        <v>20</v>
      </c>
      <c r="B76" s="1242" t="s">
        <v>1389</v>
      </c>
      <c r="C76" s="1243" t="s">
        <v>453</v>
      </c>
      <c r="D76" s="1244" t="s">
        <v>3422</v>
      </c>
      <c r="E76" s="1245">
        <v>0.06</v>
      </c>
      <c r="F76" s="1246">
        <v>56805176</v>
      </c>
      <c r="G76" s="1246">
        <v>60213484</v>
      </c>
      <c r="H76" s="1247">
        <v>3408310.4</v>
      </c>
      <c r="I76" s="1246">
        <f t="shared" si="3"/>
        <v>340831040</v>
      </c>
      <c r="J76" s="1248" t="s">
        <v>3433</v>
      </c>
    </row>
    <row r="77" spans="1:10" ht="15" x14ac:dyDescent="0.2">
      <c r="A77" s="1258">
        <v>21</v>
      </c>
      <c r="B77" s="1242" t="s">
        <v>3202</v>
      </c>
      <c r="C77" s="1243" t="s">
        <v>1060</v>
      </c>
      <c r="D77" s="1244" t="s">
        <v>3422</v>
      </c>
      <c r="E77" s="1245">
        <v>0.05</v>
      </c>
      <c r="F77" s="1246">
        <v>22050001</v>
      </c>
      <c r="G77" s="1246">
        <v>23152500</v>
      </c>
      <c r="H77" s="1247">
        <v>1102500</v>
      </c>
      <c r="I77" s="1246">
        <f t="shared" si="3"/>
        <v>110250000</v>
      </c>
      <c r="J77" s="1248" t="s">
        <v>3435</v>
      </c>
    </row>
    <row r="78" spans="1:10" ht="30" x14ac:dyDescent="0.2">
      <c r="A78" s="1258">
        <v>22</v>
      </c>
      <c r="B78" s="1242" t="s">
        <v>3215</v>
      </c>
      <c r="C78" s="1244" t="s">
        <v>3183</v>
      </c>
      <c r="D78" s="1244" t="s">
        <v>3422</v>
      </c>
      <c r="E78" s="1245">
        <v>2.5000000000000001E-2</v>
      </c>
      <c r="F78" s="1246">
        <v>54568086</v>
      </c>
      <c r="G78" s="1246">
        <v>55932288</v>
      </c>
      <c r="H78" s="1247">
        <v>1364202.125</v>
      </c>
      <c r="I78" s="1246">
        <f t="shared" si="3"/>
        <v>136420212.5</v>
      </c>
      <c r="J78" s="1248" t="s">
        <v>3436</v>
      </c>
    </row>
    <row r="79" spans="1:10" ht="30" x14ac:dyDescent="0.2">
      <c r="A79" s="1258">
        <v>23</v>
      </c>
      <c r="B79" s="1242" t="s">
        <v>1857</v>
      </c>
      <c r="C79" s="1244" t="s">
        <v>1600</v>
      </c>
      <c r="D79" s="1244" t="s">
        <v>3422</v>
      </c>
      <c r="E79" s="1245">
        <v>9.5000000000000001E-2</v>
      </c>
      <c r="F79" s="1246">
        <v>7330464</v>
      </c>
      <c r="G79" s="1246">
        <v>8026857</v>
      </c>
      <c r="H79" s="1247">
        <v>696393.97</v>
      </c>
      <c r="I79" s="1246">
        <f t="shared" si="3"/>
        <v>69639397</v>
      </c>
      <c r="J79" s="1248" t="s">
        <v>3436</v>
      </c>
    </row>
    <row r="80" spans="1:10" ht="30" x14ac:dyDescent="0.2">
      <c r="A80" s="1258">
        <v>24</v>
      </c>
      <c r="B80" s="1242" t="s">
        <v>2617</v>
      </c>
      <c r="C80" s="1244" t="s">
        <v>2464</v>
      </c>
      <c r="D80" s="1244" t="s">
        <v>3422</v>
      </c>
      <c r="E80" s="1245">
        <v>0.4</v>
      </c>
      <c r="F80" s="1246">
        <v>12843724</v>
      </c>
      <c r="G80" s="1246">
        <v>17981212</v>
      </c>
      <c r="H80" s="1247">
        <v>5137489.1399999997</v>
      </c>
      <c r="I80" s="1246">
        <f t="shared" si="3"/>
        <v>513748913.99999994</v>
      </c>
      <c r="J80" s="1248" t="s">
        <v>3436</v>
      </c>
    </row>
    <row r="81" spans="1:10" ht="30" x14ac:dyDescent="0.2">
      <c r="A81" s="1258">
        <v>25</v>
      </c>
      <c r="B81" s="1242" t="s">
        <v>2146</v>
      </c>
      <c r="C81" s="1244" t="s">
        <v>1600</v>
      </c>
      <c r="D81" s="1244" t="s">
        <v>3422</v>
      </c>
      <c r="E81" s="1245">
        <v>0.14249999999999999</v>
      </c>
      <c r="F81" s="1246">
        <v>1158496</v>
      </c>
      <c r="G81" s="1246">
        <v>1323581</v>
      </c>
      <c r="H81" s="1247">
        <v>165085.54</v>
      </c>
      <c r="I81" s="1246">
        <f t="shared" si="3"/>
        <v>16508554</v>
      </c>
      <c r="J81" s="1248" t="s">
        <v>3436</v>
      </c>
    </row>
    <row r="82" spans="1:10" ht="15" x14ac:dyDescent="0.2">
      <c r="A82" s="1258">
        <v>26</v>
      </c>
      <c r="B82" s="1242" t="s">
        <v>524</v>
      </c>
      <c r="C82" s="1243" t="s">
        <v>936</v>
      </c>
      <c r="D82" s="1244" t="s">
        <v>3422</v>
      </c>
      <c r="E82" s="1245">
        <v>0.05</v>
      </c>
      <c r="F82" s="1246">
        <v>147690131</v>
      </c>
      <c r="G82" s="1246">
        <v>155074636</v>
      </c>
      <c r="H82" s="1247">
        <v>7384506</v>
      </c>
      <c r="I82" s="1246">
        <f t="shared" si="3"/>
        <v>738450600</v>
      </c>
      <c r="J82" s="1248" t="s">
        <v>3436</v>
      </c>
    </row>
    <row r="83" spans="1:10" ht="15" x14ac:dyDescent="0.2">
      <c r="A83" s="1258">
        <v>27</v>
      </c>
      <c r="B83" s="1242" t="s">
        <v>1512</v>
      </c>
      <c r="C83" s="1243" t="s">
        <v>1767</v>
      </c>
      <c r="D83" s="1244" t="s">
        <v>3422</v>
      </c>
      <c r="E83" s="1245">
        <v>0.15</v>
      </c>
      <c r="F83" s="1246">
        <v>102186270</v>
      </c>
      <c r="G83" s="1246">
        <v>117515254</v>
      </c>
      <c r="H83" s="1247">
        <v>15328985</v>
      </c>
      <c r="I83" s="1246">
        <f t="shared" si="3"/>
        <v>1532898500</v>
      </c>
      <c r="J83" s="1248" t="s">
        <v>3437</v>
      </c>
    </row>
    <row r="84" spans="1:10" ht="15" x14ac:dyDescent="0.2">
      <c r="A84" s="1258">
        <v>28</v>
      </c>
      <c r="B84" s="1242" t="s">
        <v>3438</v>
      </c>
      <c r="C84" s="1243" t="s">
        <v>1060</v>
      </c>
      <c r="D84" s="1244" t="s">
        <v>3422</v>
      </c>
      <c r="E84" s="1245">
        <v>4.7500000000000001E-2</v>
      </c>
      <c r="F84" s="1246">
        <v>10716301</v>
      </c>
      <c r="G84" s="1246">
        <v>11225325</v>
      </c>
      <c r="H84" s="1247">
        <v>509024.25</v>
      </c>
      <c r="I84" s="1246">
        <f t="shared" si="3"/>
        <v>50902425</v>
      </c>
      <c r="J84" s="1248" t="s">
        <v>3439</v>
      </c>
    </row>
    <row r="85" spans="1:10" ht="15" x14ac:dyDescent="0.2">
      <c r="A85" s="1258">
        <v>29</v>
      </c>
      <c r="B85" s="1242" t="s">
        <v>3440</v>
      </c>
      <c r="C85" s="1243" t="s">
        <v>1060</v>
      </c>
      <c r="D85" s="1244" t="s">
        <v>3422</v>
      </c>
      <c r="E85" s="1245">
        <v>0.05</v>
      </c>
      <c r="F85" s="1246">
        <v>60759279</v>
      </c>
      <c r="G85" s="1246">
        <v>63797242</v>
      </c>
      <c r="H85" s="1247">
        <v>3037963.91</v>
      </c>
      <c r="I85" s="1246">
        <f t="shared" si="3"/>
        <v>303796391</v>
      </c>
      <c r="J85" s="1248" t="s">
        <v>3441</v>
      </c>
    </row>
    <row r="86" spans="1:10" ht="30" x14ac:dyDescent="0.2">
      <c r="A86" s="1258">
        <v>30</v>
      </c>
      <c r="B86" s="1242" t="s">
        <v>1545</v>
      </c>
      <c r="C86" s="1243" t="s">
        <v>453</v>
      </c>
      <c r="D86" s="1244" t="s">
        <v>3422</v>
      </c>
      <c r="E86" s="1245">
        <v>0.03</v>
      </c>
      <c r="F86" s="1246">
        <v>48757020</v>
      </c>
      <c r="G86" s="1246">
        <v>50219728</v>
      </c>
      <c r="H86" s="1247">
        <v>1462710.5</v>
      </c>
      <c r="I86" s="1246">
        <f t="shared" si="3"/>
        <v>146271050</v>
      </c>
      <c r="J86" s="1248" t="s">
        <v>3442</v>
      </c>
    </row>
    <row r="87" spans="1:10" ht="15" x14ac:dyDescent="0.2">
      <c r="A87" s="1258">
        <v>31</v>
      </c>
      <c r="B87" s="1242" t="s">
        <v>3443</v>
      </c>
      <c r="C87" s="1243" t="s">
        <v>1060</v>
      </c>
      <c r="D87" s="1244" t="s">
        <v>3422</v>
      </c>
      <c r="E87" s="1245">
        <v>0.15</v>
      </c>
      <c r="F87" s="1246">
        <v>8500001</v>
      </c>
      <c r="G87" s="1246">
        <v>9775000</v>
      </c>
      <c r="H87" s="1247">
        <v>1275000</v>
      </c>
      <c r="I87" s="1246">
        <f t="shared" si="3"/>
        <v>127500000</v>
      </c>
      <c r="J87" s="1248" t="s">
        <v>3442</v>
      </c>
    </row>
    <row r="88" spans="1:10" ht="30" x14ac:dyDescent="0.2">
      <c r="A88" s="1258">
        <v>32</v>
      </c>
      <c r="B88" s="1242" t="s">
        <v>3193</v>
      </c>
      <c r="C88" s="1243" t="s">
        <v>1060</v>
      </c>
      <c r="D88" s="1244" t="s">
        <v>3422</v>
      </c>
      <c r="E88" s="1245">
        <v>0.14000000000000001</v>
      </c>
      <c r="F88" s="1246">
        <v>5949474</v>
      </c>
      <c r="G88" s="1246">
        <v>6782399</v>
      </c>
      <c r="H88" s="1247">
        <v>832926</v>
      </c>
      <c r="I88" s="1246">
        <f t="shared" si="3"/>
        <v>83292600</v>
      </c>
      <c r="J88" s="1248" t="s">
        <v>3442</v>
      </c>
    </row>
    <row r="89" spans="1:10" ht="30" x14ac:dyDescent="0.2">
      <c r="A89" s="1258">
        <v>33</v>
      </c>
      <c r="B89" s="1242" t="s">
        <v>3230</v>
      </c>
      <c r="C89" s="1249" t="s">
        <v>3183</v>
      </c>
      <c r="D89" s="1244" t="s">
        <v>3422</v>
      </c>
      <c r="E89" s="1245">
        <v>0.05</v>
      </c>
      <c r="F89" s="1246">
        <v>49755001</v>
      </c>
      <c r="G89" s="1246">
        <v>52242750</v>
      </c>
      <c r="H89" s="1247">
        <v>2487750</v>
      </c>
      <c r="I89" s="1246">
        <f t="shared" si="3"/>
        <v>248775000</v>
      </c>
      <c r="J89" s="1248" t="s">
        <v>3444</v>
      </c>
    </row>
    <row r="90" spans="1:10" ht="30" x14ac:dyDescent="0.2">
      <c r="A90" s="1258">
        <v>34</v>
      </c>
      <c r="B90" s="1242" t="s">
        <v>1994</v>
      </c>
      <c r="C90" s="1243" t="s">
        <v>1600</v>
      </c>
      <c r="D90" s="1244" t="s">
        <v>3422</v>
      </c>
      <c r="E90" s="1245">
        <v>5.6364999999999998E-2</v>
      </c>
      <c r="F90" s="1246">
        <v>16566251</v>
      </c>
      <c r="G90" s="1246">
        <v>17500000</v>
      </c>
      <c r="H90" s="1247">
        <v>933750</v>
      </c>
      <c r="I90" s="1246">
        <f t="shared" si="3"/>
        <v>93375000</v>
      </c>
      <c r="J90" s="1248" t="s">
        <v>3444</v>
      </c>
    </row>
    <row r="91" spans="1:10" ht="30" x14ac:dyDescent="0.2">
      <c r="A91" s="1258">
        <v>35</v>
      </c>
      <c r="B91" s="1242" t="s">
        <v>3445</v>
      </c>
      <c r="C91" s="1249" t="s">
        <v>3183</v>
      </c>
      <c r="D91" s="1244" t="s">
        <v>3422</v>
      </c>
      <c r="E91" s="1245">
        <v>0.1</v>
      </c>
      <c r="F91" s="1246">
        <v>45676858</v>
      </c>
      <c r="G91" s="1246">
        <v>50244543</v>
      </c>
      <c r="H91" s="1247">
        <v>4567685.7</v>
      </c>
      <c r="I91" s="1246">
        <f t="shared" si="3"/>
        <v>456768570</v>
      </c>
      <c r="J91" s="1248" t="s">
        <v>3446</v>
      </c>
    </row>
    <row r="92" spans="1:10" ht="30" x14ac:dyDescent="0.2">
      <c r="A92" s="1258">
        <v>36</v>
      </c>
      <c r="B92" s="1242" t="s">
        <v>3447</v>
      </c>
      <c r="C92" s="1242" t="s">
        <v>1060</v>
      </c>
      <c r="D92" s="1244" t="s">
        <v>3422</v>
      </c>
      <c r="E92" s="1245">
        <v>0.05</v>
      </c>
      <c r="F92" s="1246">
        <v>4608241</v>
      </c>
      <c r="G92" s="1246">
        <v>4838652</v>
      </c>
      <c r="H92" s="1247">
        <v>230412</v>
      </c>
      <c r="I92" s="1246">
        <f t="shared" si="3"/>
        <v>23041200</v>
      </c>
      <c r="J92" s="1248" t="s">
        <v>3446</v>
      </c>
    </row>
    <row r="93" spans="1:10" ht="30" x14ac:dyDescent="0.2">
      <c r="A93" s="1258">
        <v>37</v>
      </c>
      <c r="B93" s="1242" t="s">
        <v>2872</v>
      </c>
      <c r="C93" s="1243" t="s">
        <v>1600</v>
      </c>
      <c r="D93" s="1244" t="s">
        <v>3422</v>
      </c>
      <c r="E93" s="1245">
        <v>6.6500000000000004E-2</v>
      </c>
      <c r="F93" s="1246">
        <v>3198183</v>
      </c>
      <c r="G93" s="1246">
        <v>3410862</v>
      </c>
      <c r="H93" s="1247">
        <v>212679.05660000001</v>
      </c>
      <c r="I93" s="1246">
        <f t="shared" si="3"/>
        <v>21267905.66</v>
      </c>
      <c r="J93" s="1248" t="s">
        <v>3446</v>
      </c>
    </row>
    <row r="94" spans="1:10" ht="30" x14ac:dyDescent="0.2">
      <c r="A94" s="1258">
        <v>38</v>
      </c>
      <c r="B94" s="1242" t="s">
        <v>3411</v>
      </c>
      <c r="C94" s="1243" t="s">
        <v>1600</v>
      </c>
      <c r="D94" s="1244" t="s">
        <v>3422</v>
      </c>
      <c r="E94" s="1245">
        <v>0.14249999999999999</v>
      </c>
      <c r="F94" s="1246">
        <v>7839246</v>
      </c>
      <c r="G94" s="1246">
        <v>8956337</v>
      </c>
      <c r="H94" s="1247">
        <v>1117092.2742999999</v>
      </c>
      <c r="I94" s="1246">
        <f t="shared" si="3"/>
        <v>111709227.42999999</v>
      </c>
      <c r="J94" s="1248" t="s">
        <v>3448</v>
      </c>
    </row>
    <row r="95" spans="1:10" ht="30" x14ac:dyDescent="0.2">
      <c r="A95" s="1258">
        <v>39</v>
      </c>
      <c r="B95" s="1242" t="s">
        <v>1772</v>
      </c>
      <c r="C95" s="1243" t="s">
        <v>1600</v>
      </c>
      <c r="D95" s="1244" t="s">
        <v>3422</v>
      </c>
      <c r="E95" s="1245">
        <v>0.125</v>
      </c>
      <c r="F95" s="1246">
        <v>32153460</v>
      </c>
      <c r="G95" s="1246">
        <v>36172643</v>
      </c>
      <c r="H95" s="1247">
        <v>4019182.335</v>
      </c>
      <c r="I95" s="1246">
        <f t="shared" si="3"/>
        <v>401918233.5</v>
      </c>
      <c r="J95" s="1248" t="s">
        <v>3448</v>
      </c>
    </row>
    <row r="96" spans="1:10" ht="30" x14ac:dyDescent="0.2">
      <c r="A96" s="1258">
        <v>40</v>
      </c>
      <c r="B96" s="1242" t="s">
        <v>1987</v>
      </c>
      <c r="C96" s="1243" t="s">
        <v>2464</v>
      </c>
      <c r="D96" s="1244" t="s">
        <v>3422</v>
      </c>
      <c r="E96" s="1245">
        <v>1.4999999999999999E-2</v>
      </c>
      <c r="F96" s="1246">
        <v>245598135</v>
      </c>
      <c r="G96" s="1246">
        <v>249282106</v>
      </c>
      <c r="H96" s="1247">
        <v>3683972</v>
      </c>
      <c r="I96" s="1246">
        <f t="shared" si="3"/>
        <v>368397200</v>
      </c>
      <c r="J96" s="1248" t="s">
        <v>3448</v>
      </c>
    </row>
    <row r="97" spans="1:10" ht="15" x14ac:dyDescent="0.2">
      <c r="A97" s="1258">
        <v>41</v>
      </c>
      <c r="B97" s="1242" t="s">
        <v>3449</v>
      </c>
      <c r="C97" s="1243" t="s">
        <v>2464</v>
      </c>
      <c r="D97" s="1244" t="s">
        <v>3422</v>
      </c>
      <c r="E97" s="1245">
        <v>0.05</v>
      </c>
      <c r="F97" s="1246">
        <v>6000001</v>
      </c>
      <c r="G97" s="1246">
        <v>6300000</v>
      </c>
      <c r="H97" s="1247">
        <v>300000</v>
      </c>
      <c r="I97" s="1246">
        <f t="shared" si="3"/>
        <v>30000000</v>
      </c>
      <c r="J97" s="1248" t="s">
        <v>3448</v>
      </c>
    </row>
    <row r="98" spans="1:10" ht="15" x14ac:dyDescent="0.2">
      <c r="A98" s="1258">
        <v>42</v>
      </c>
      <c r="B98" s="1242" t="s">
        <v>3450</v>
      </c>
      <c r="C98" s="1243" t="s">
        <v>2464</v>
      </c>
      <c r="D98" s="1244" t="s">
        <v>3422</v>
      </c>
      <c r="E98" s="1245">
        <v>0.05</v>
      </c>
      <c r="F98" s="1246">
        <v>29000001</v>
      </c>
      <c r="G98" s="1246">
        <v>30450000</v>
      </c>
      <c r="H98" s="1247">
        <v>1450000</v>
      </c>
      <c r="I98" s="1246">
        <f t="shared" si="3"/>
        <v>145000000</v>
      </c>
      <c r="J98" s="1248" t="s">
        <v>3451</v>
      </c>
    </row>
    <row r="99" spans="1:10" ht="30" x14ac:dyDescent="0.2">
      <c r="A99" s="1258">
        <v>43</v>
      </c>
      <c r="B99" s="1242" t="s">
        <v>3452</v>
      </c>
      <c r="C99" s="1243" t="s">
        <v>446</v>
      </c>
      <c r="D99" s="1244" t="s">
        <v>3422</v>
      </c>
      <c r="E99" s="1245">
        <v>0.05</v>
      </c>
      <c r="F99" s="1246">
        <v>50312321</v>
      </c>
      <c r="G99" s="1246">
        <v>52827936</v>
      </c>
      <c r="H99" s="1247">
        <v>2515616</v>
      </c>
      <c r="I99" s="1246">
        <f t="shared" si="3"/>
        <v>251561600</v>
      </c>
      <c r="J99" s="1248" t="s">
        <v>3451</v>
      </c>
    </row>
    <row r="100" spans="1:10" ht="30" x14ac:dyDescent="0.2">
      <c r="A100" s="1258">
        <v>44</v>
      </c>
      <c r="B100" s="1242" t="s">
        <v>3453</v>
      </c>
      <c r="C100" s="1243" t="s">
        <v>1060</v>
      </c>
      <c r="D100" s="1244" t="s">
        <v>3422</v>
      </c>
      <c r="E100" s="1245">
        <v>0.15</v>
      </c>
      <c r="F100" s="1246">
        <v>5000001</v>
      </c>
      <c r="G100" s="1246">
        <v>5750000</v>
      </c>
      <c r="H100" s="1247">
        <v>750000</v>
      </c>
      <c r="I100" s="1246">
        <f t="shared" si="3"/>
        <v>75000000</v>
      </c>
      <c r="J100" s="1248" t="s">
        <v>3451</v>
      </c>
    </row>
    <row r="101" spans="1:10" ht="15" x14ac:dyDescent="0.2">
      <c r="A101" s="1258">
        <v>45</v>
      </c>
      <c r="B101" s="1242" t="s">
        <v>3454</v>
      </c>
      <c r="C101" s="1243" t="s">
        <v>2464</v>
      </c>
      <c r="D101" s="1244" t="s">
        <v>3422</v>
      </c>
      <c r="E101" s="1245">
        <v>0.05</v>
      </c>
      <c r="F101" s="1246">
        <v>15340911</v>
      </c>
      <c r="G101" s="1246">
        <v>16107956</v>
      </c>
      <c r="H101" s="1247">
        <v>767045.5</v>
      </c>
      <c r="I101" s="1246">
        <f t="shared" si="3"/>
        <v>76704550</v>
      </c>
      <c r="J101" s="1248" t="s">
        <v>3455</v>
      </c>
    </row>
    <row r="102" spans="1:10" ht="30" x14ac:dyDescent="0.2">
      <c r="A102" s="1258">
        <v>46</v>
      </c>
      <c r="B102" s="1242" t="s">
        <v>1800</v>
      </c>
      <c r="C102" s="1243" t="s">
        <v>1600</v>
      </c>
      <c r="D102" s="1244" t="s">
        <v>3422</v>
      </c>
      <c r="E102" s="1245">
        <v>0.1</v>
      </c>
      <c r="F102" s="1246">
        <v>18682861</v>
      </c>
      <c r="G102" s="1246">
        <v>20551143</v>
      </c>
      <c r="H102" s="1247">
        <v>1868285.6961000001</v>
      </c>
      <c r="I102" s="1246">
        <f t="shared" si="3"/>
        <v>186828569.61000001</v>
      </c>
      <c r="J102" s="1248" t="s">
        <v>3455</v>
      </c>
    </row>
    <row r="103" spans="1:10" ht="30" x14ac:dyDescent="0.2">
      <c r="A103" s="1258">
        <v>47</v>
      </c>
      <c r="B103" s="1242" t="s">
        <v>2647</v>
      </c>
      <c r="C103" s="1243" t="s">
        <v>1600</v>
      </c>
      <c r="D103" s="1244" t="s">
        <v>3422</v>
      </c>
      <c r="E103" s="1245">
        <v>0.14000000000000001</v>
      </c>
      <c r="F103" s="1246">
        <v>15361717</v>
      </c>
      <c r="G103" s="1246">
        <v>17512356</v>
      </c>
      <c r="H103" s="1247">
        <v>2150640.16</v>
      </c>
      <c r="I103" s="1246">
        <f t="shared" si="3"/>
        <v>215064016</v>
      </c>
      <c r="J103" s="1248" t="s">
        <v>3455</v>
      </c>
    </row>
    <row r="104" spans="1:10" ht="15" x14ac:dyDescent="0.2">
      <c r="A104" s="1258">
        <v>48</v>
      </c>
      <c r="B104" s="1242" t="s">
        <v>1763</v>
      </c>
      <c r="C104" s="1243" t="s">
        <v>1060</v>
      </c>
      <c r="D104" s="1244" t="s">
        <v>3422</v>
      </c>
      <c r="E104" s="1245">
        <v>4.7500000000000001E-2</v>
      </c>
      <c r="F104" s="1246">
        <v>37025586</v>
      </c>
      <c r="G104" s="1246">
        <v>38784301</v>
      </c>
      <c r="H104" s="1247">
        <v>1758715.2875000001</v>
      </c>
      <c r="I104" s="1246">
        <f t="shared" si="3"/>
        <v>175871528.75</v>
      </c>
      <c r="J104" s="1248" t="s">
        <v>3455</v>
      </c>
    </row>
    <row r="105" spans="1:10" ht="15" x14ac:dyDescent="0.2">
      <c r="A105" s="1258">
        <v>49</v>
      </c>
      <c r="B105" s="1242" t="s">
        <v>3225</v>
      </c>
      <c r="C105" s="1243" t="s">
        <v>936</v>
      </c>
      <c r="D105" s="1244" t="s">
        <v>3422</v>
      </c>
      <c r="E105" s="1245">
        <v>0.1</v>
      </c>
      <c r="F105" s="1246">
        <v>243465124</v>
      </c>
      <c r="G105" s="1246">
        <v>267811635</v>
      </c>
      <c r="H105" s="1247">
        <v>24346512.23</v>
      </c>
      <c r="I105" s="1246">
        <f t="shared" si="3"/>
        <v>2434651223</v>
      </c>
      <c r="J105" s="1248" t="s">
        <v>3455</v>
      </c>
    </row>
    <row r="106" spans="1:10" ht="30" x14ac:dyDescent="0.2">
      <c r="A106" s="1258">
        <v>50</v>
      </c>
      <c r="B106" s="1242" t="s">
        <v>1813</v>
      </c>
      <c r="C106" s="1243" t="s">
        <v>1600</v>
      </c>
      <c r="D106" s="1244" t="s">
        <v>3422</v>
      </c>
      <c r="E106" s="1245">
        <v>0.05</v>
      </c>
      <c r="F106" s="1246">
        <v>26120799</v>
      </c>
      <c r="G106" s="1246">
        <v>27426838</v>
      </c>
      <c r="H106" s="1247">
        <v>1306039.8799999999</v>
      </c>
      <c r="I106" s="1246">
        <f t="shared" si="3"/>
        <v>130603987.99999999</v>
      </c>
      <c r="J106" s="1248" t="s">
        <v>3456</v>
      </c>
    </row>
    <row r="107" spans="1:10" ht="15" x14ac:dyDescent="0.2">
      <c r="A107" s="1258">
        <v>51</v>
      </c>
      <c r="B107" s="1242" t="s">
        <v>395</v>
      </c>
      <c r="C107" s="1243" t="s">
        <v>936</v>
      </c>
      <c r="D107" s="1244" t="s">
        <v>3422</v>
      </c>
      <c r="E107" s="1245">
        <v>0.05</v>
      </c>
      <c r="F107" s="1246">
        <v>140899803</v>
      </c>
      <c r="G107" s="1246">
        <v>147944792</v>
      </c>
      <c r="H107" s="1247">
        <v>7044990.0999999996</v>
      </c>
      <c r="I107" s="1246">
        <f t="shared" si="3"/>
        <v>704499010</v>
      </c>
      <c r="J107" s="1248" t="s">
        <v>3456</v>
      </c>
    </row>
    <row r="108" spans="1:10" ht="15" x14ac:dyDescent="0.2">
      <c r="A108" s="1258">
        <v>52</v>
      </c>
      <c r="B108" s="1242" t="s">
        <v>27</v>
      </c>
      <c r="C108" s="1243" t="s">
        <v>936</v>
      </c>
      <c r="D108" s="1244" t="s">
        <v>3422</v>
      </c>
      <c r="E108" s="1245">
        <v>0.04</v>
      </c>
      <c r="F108" s="1246">
        <v>108991582</v>
      </c>
      <c r="G108" s="1246">
        <v>113351244</v>
      </c>
      <c r="H108" s="1247">
        <v>4359663.2271999996</v>
      </c>
      <c r="I108" s="1246">
        <f t="shared" si="3"/>
        <v>435966322.71999997</v>
      </c>
      <c r="J108" s="1248" t="s">
        <v>3456</v>
      </c>
    </row>
    <row r="109" spans="1:10" ht="30" x14ac:dyDescent="0.2">
      <c r="A109" s="1258">
        <v>53</v>
      </c>
      <c r="B109" s="1242" t="s">
        <v>3457</v>
      </c>
      <c r="C109" s="1243" t="s">
        <v>1600</v>
      </c>
      <c r="D109" s="1244" t="s">
        <v>3422</v>
      </c>
      <c r="E109" s="1245">
        <v>0.14249999999999999</v>
      </c>
      <c r="F109" s="1246">
        <v>43126218</v>
      </c>
      <c r="G109" s="1246">
        <v>49271701</v>
      </c>
      <c r="H109" s="1247">
        <v>6145485.6571000004</v>
      </c>
      <c r="I109" s="1246">
        <f t="shared" si="3"/>
        <v>614548565.71000004</v>
      </c>
      <c r="J109" s="1248" t="s">
        <v>3456</v>
      </c>
    </row>
    <row r="110" spans="1:10" ht="30" x14ac:dyDescent="0.2">
      <c r="A110" s="1258">
        <v>54</v>
      </c>
      <c r="B110" s="1242" t="s">
        <v>3458</v>
      </c>
      <c r="C110" s="1243" t="s">
        <v>1600</v>
      </c>
      <c r="D110" s="1244" t="s">
        <v>3422</v>
      </c>
      <c r="E110" s="1245">
        <v>0.05</v>
      </c>
      <c r="F110" s="1246">
        <v>6290518</v>
      </c>
      <c r="G110" s="1246">
        <v>6605042</v>
      </c>
      <c r="H110" s="1247">
        <v>314525.78230000002</v>
      </c>
      <c r="I110" s="1246">
        <f t="shared" si="3"/>
        <v>31452578.23</v>
      </c>
      <c r="J110" s="1248" t="s">
        <v>3456</v>
      </c>
    </row>
    <row r="111" spans="1:10" ht="15" x14ac:dyDescent="0.2">
      <c r="A111" s="1258">
        <v>55</v>
      </c>
      <c r="B111" s="1242" t="s">
        <v>3459</v>
      </c>
      <c r="C111" s="1243" t="s">
        <v>1060</v>
      </c>
      <c r="D111" s="1244" t="s">
        <v>3422</v>
      </c>
      <c r="E111" s="1245">
        <v>0.09</v>
      </c>
      <c r="F111" s="1246">
        <v>22799301</v>
      </c>
      <c r="G111" s="1246">
        <v>24851237</v>
      </c>
      <c r="H111" s="1247">
        <v>2051936.932</v>
      </c>
      <c r="I111" s="1246">
        <f t="shared" si="3"/>
        <v>205193693.19999999</v>
      </c>
      <c r="J111" s="1248" t="s">
        <v>3456</v>
      </c>
    </row>
    <row r="112" spans="1:10" ht="30" x14ac:dyDescent="0.2">
      <c r="A112" s="1258">
        <v>56</v>
      </c>
      <c r="B112" s="1242" t="s">
        <v>1728</v>
      </c>
      <c r="C112" s="1243" t="s">
        <v>446</v>
      </c>
      <c r="D112" s="1244" t="s">
        <v>3422</v>
      </c>
      <c r="E112" s="1245">
        <v>0.04</v>
      </c>
      <c r="F112" s="1246">
        <v>54727397</v>
      </c>
      <c r="G112" s="1246">
        <v>56916492</v>
      </c>
      <c r="H112" s="1247">
        <v>2189095.89</v>
      </c>
      <c r="I112" s="1246">
        <f t="shared" si="3"/>
        <v>218909589</v>
      </c>
      <c r="J112" s="1248" t="s">
        <v>3456</v>
      </c>
    </row>
    <row r="113" spans="1:10" ht="30" x14ac:dyDescent="0.2">
      <c r="A113" s="1258">
        <v>57</v>
      </c>
      <c r="B113" s="1242" t="s">
        <v>3460</v>
      </c>
      <c r="C113" s="1243" t="s">
        <v>1060</v>
      </c>
      <c r="D113" s="1244" t="s">
        <v>3422</v>
      </c>
      <c r="E113" s="1245">
        <v>0.05</v>
      </c>
      <c r="F113" s="1246">
        <v>11298001</v>
      </c>
      <c r="G113" s="1246">
        <v>11862900</v>
      </c>
      <c r="H113" s="1247">
        <v>564900</v>
      </c>
      <c r="I113" s="1246">
        <f t="shared" si="3"/>
        <v>56490000</v>
      </c>
      <c r="J113" s="1248" t="s">
        <v>3461</v>
      </c>
    </row>
    <row r="114" spans="1:10" ht="15" x14ac:dyDescent="0.2">
      <c r="A114" s="1258">
        <v>58</v>
      </c>
      <c r="B114" s="1242" t="s">
        <v>3462</v>
      </c>
      <c r="C114" s="1243" t="s">
        <v>1060</v>
      </c>
      <c r="D114" s="1244" t="s">
        <v>3422</v>
      </c>
      <c r="E114" s="1245">
        <v>0.2</v>
      </c>
      <c r="F114" s="1246">
        <v>26027159</v>
      </c>
      <c r="G114" s="1246">
        <v>31232590</v>
      </c>
      <c r="H114" s="1247">
        <v>5205431.42</v>
      </c>
      <c r="I114" s="1246">
        <f t="shared" si="3"/>
        <v>520543142</v>
      </c>
      <c r="J114" s="1248" t="s">
        <v>3461</v>
      </c>
    </row>
    <row r="115" spans="1:10" ht="30" x14ac:dyDescent="0.2">
      <c r="A115" s="1258">
        <v>59</v>
      </c>
      <c r="B115" s="1242" t="s">
        <v>3463</v>
      </c>
      <c r="C115" s="1243" t="s">
        <v>1600</v>
      </c>
      <c r="D115" s="1244" t="s">
        <v>3422</v>
      </c>
      <c r="E115" s="1245">
        <v>4.7500000000000001E-2</v>
      </c>
      <c r="F115" s="1246">
        <v>7521476</v>
      </c>
      <c r="G115" s="1246">
        <v>7697189</v>
      </c>
      <c r="H115" s="1247">
        <v>175713.66459999999</v>
      </c>
      <c r="I115" s="1246">
        <f t="shared" si="3"/>
        <v>17571366.459999997</v>
      </c>
      <c r="J115" s="1248" t="s">
        <v>3461</v>
      </c>
    </row>
    <row r="116" spans="1:10" ht="30" x14ac:dyDescent="0.2">
      <c r="A116" s="1258">
        <v>60</v>
      </c>
      <c r="B116" s="1242" t="s">
        <v>3464</v>
      </c>
      <c r="C116" s="1243" t="s">
        <v>1600</v>
      </c>
      <c r="D116" s="1244" t="s">
        <v>3422</v>
      </c>
      <c r="E116" s="1245">
        <v>0.14249999999999999</v>
      </c>
      <c r="F116" s="1246">
        <v>13316088</v>
      </c>
      <c r="G116" s="1246">
        <v>15213628</v>
      </c>
      <c r="H116" s="1247">
        <v>1897542.25</v>
      </c>
      <c r="I116" s="1246">
        <f t="shared" si="3"/>
        <v>189754225</v>
      </c>
      <c r="J116" s="1248" t="s">
        <v>3461</v>
      </c>
    </row>
    <row r="117" spans="1:10" ht="30" x14ac:dyDescent="0.2">
      <c r="A117" s="1258">
        <v>61</v>
      </c>
      <c r="B117" s="1242" t="s">
        <v>3465</v>
      </c>
      <c r="C117" s="1243" t="s">
        <v>446</v>
      </c>
      <c r="D117" s="1244" t="s">
        <v>3422</v>
      </c>
      <c r="E117" s="1245">
        <v>0.04</v>
      </c>
      <c r="F117" s="1246">
        <v>51036481</v>
      </c>
      <c r="G117" s="1246">
        <v>53077940</v>
      </c>
      <c r="H117" s="1247">
        <v>2041459.2</v>
      </c>
      <c r="I117" s="1246">
        <f t="shared" si="3"/>
        <v>204145920</v>
      </c>
      <c r="J117" s="1248" t="s">
        <v>3466</v>
      </c>
    </row>
    <row r="118" spans="1:10" ht="30" x14ac:dyDescent="0.2">
      <c r="A118" s="1258">
        <v>62</v>
      </c>
      <c r="B118" s="1242" t="s">
        <v>3467</v>
      </c>
      <c r="C118" s="1243" t="s">
        <v>1600</v>
      </c>
      <c r="D118" s="1244" t="s">
        <v>3422</v>
      </c>
      <c r="E118" s="1245">
        <v>4.7500000000000001E-2</v>
      </c>
      <c r="F118" s="1246">
        <v>14190001</v>
      </c>
      <c r="G118" s="1246">
        <v>14864025</v>
      </c>
      <c r="H118" s="1247">
        <v>674025</v>
      </c>
      <c r="I118" s="1246">
        <f t="shared" si="3"/>
        <v>67402500</v>
      </c>
      <c r="J118" s="1248" t="s">
        <v>3466</v>
      </c>
    </row>
    <row r="119" spans="1:10" ht="15" x14ac:dyDescent="0.2">
      <c r="A119" s="1258">
        <v>63</v>
      </c>
      <c r="B119" s="1242" t="s">
        <v>1528</v>
      </c>
      <c r="C119" s="1243" t="s">
        <v>446</v>
      </c>
      <c r="D119" s="1244" t="s">
        <v>3422</v>
      </c>
      <c r="E119" s="1245">
        <v>0.04</v>
      </c>
      <c r="F119" s="1246">
        <v>25652247</v>
      </c>
      <c r="G119" s="1246">
        <v>26678336</v>
      </c>
      <c r="H119" s="1247">
        <v>1026089.78</v>
      </c>
      <c r="I119" s="1246">
        <f t="shared" si="3"/>
        <v>102608978</v>
      </c>
      <c r="J119" s="1248" t="s">
        <v>3466</v>
      </c>
    </row>
    <row r="120" spans="1:10" ht="30" x14ac:dyDescent="0.2">
      <c r="A120" s="1258">
        <v>64</v>
      </c>
      <c r="B120" s="1242" t="s">
        <v>2179</v>
      </c>
      <c r="C120" s="1243" t="s">
        <v>1060</v>
      </c>
      <c r="D120" s="1244" t="s">
        <v>3422</v>
      </c>
      <c r="E120" s="1245">
        <v>0.05</v>
      </c>
      <c r="F120" s="1246">
        <v>38480031</v>
      </c>
      <c r="G120" s="1246">
        <v>40404031</v>
      </c>
      <c r="H120" s="1247">
        <v>1924001</v>
      </c>
      <c r="I120" s="1246">
        <f t="shared" si="3"/>
        <v>192400100</v>
      </c>
      <c r="J120" s="1248" t="s">
        <v>3466</v>
      </c>
    </row>
    <row r="121" spans="1:10" ht="30" x14ac:dyDescent="0.2">
      <c r="A121" s="1258">
        <v>65</v>
      </c>
      <c r="B121" s="1242" t="s">
        <v>1939</v>
      </c>
      <c r="C121" s="1243" t="s">
        <v>1600</v>
      </c>
      <c r="D121" s="1244" t="s">
        <v>3422</v>
      </c>
      <c r="E121" s="1245">
        <v>0.1</v>
      </c>
      <c r="F121" s="1246">
        <v>4076926</v>
      </c>
      <c r="G121" s="1246">
        <v>4484616</v>
      </c>
      <c r="H121" s="1247">
        <v>407692.30479999998</v>
      </c>
      <c r="I121" s="1246">
        <f t="shared" ref="I121:I138" si="4">H121*100</f>
        <v>40769230.479999997</v>
      </c>
      <c r="J121" s="1248" t="s">
        <v>3468</v>
      </c>
    </row>
    <row r="122" spans="1:10" ht="30" x14ac:dyDescent="0.2">
      <c r="A122" s="1258">
        <v>66</v>
      </c>
      <c r="B122" s="1242" t="s">
        <v>3469</v>
      </c>
      <c r="C122" s="1243" t="s">
        <v>453</v>
      </c>
      <c r="D122" s="1244" t="s">
        <v>3422</v>
      </c>
      <c r="E122" s="1245">
        <v>0.05</v>
      </c>
      <c r="F122" s="1246">
        <v>35562559</v>
      </c>
      <c r="G122" s="1246">
        <v>37340686</v>
      </c>
      <c r="H122" s="1247">
        <v>1778127.86</v>
      </c>
      <c r="I122" s="1246">
        <f t="shared" si="4"/>
        <v>177812786</v>
      </c>
      <c r="J122" s="1248" t="s">
        <v>3470</v>
      </c>
    </row>
    <row r="123" spans="1:10" ht="15" x14ac:dyDescent="0.2">
      <c r="A123" s="1258">
        <v>67</v>
      </c>
      <c r="B123" s="1242" t="s">
        <v>1967</v>
      </c>
      <c r="C123" s="1243" t="s">
        <v>453</v>
      </c>
      <c r="D123" s="1244" t="s">
        <v>3422</v>
      </c>
      <c r="E123" s="1245">
        <v>0.05</v>
      </c>
      <c r="F123" s="1246">
        <v>42964583</v>
      </c>
      <c r="G123" s="1246">
        <v>45112811</v>
      </c>
      <c r="H123" s="1247">
        <v>2148229.0789999999</v>
      </c>
      <c r="I123" s="1246">
        <f t="shared" si="4"/>
        <v>214822907.89999998</v>
      </c>
      <c r="J123" s="1248" t="s">
        <v>3470</v>
      </c>
    </row>
    <row r="124" spans="1:10" ht="15" x14ac:dyDescent="0.2">
      <c r="A124" s="1258">
        <v>68</v>
      </c>
      <c r="B124" s="1242" t="s">
        <v>1326</v>
      </c>
      <c r="C124" s="1243" t="s">
        <v>936</v>
      </c>
      <c r="D124" s="1244" t="s">
        <v>3422</v>
      </c>
      <c r="E124" s="1245">
        <v>0.08</v>
      </c>
      <c r="F124" s="1246">
        <v>194025758</v>
      </c>
      <c r="G124" s="1246">
        <v>209547818</v>
      </c>
      <c r="H124" s="1247">
        <v>15522060.57</v>
      </c>
      <c r="I124" s="1246">
        <f t="shared" si="4"/>
        <v>1552206057</v>
      </c>
      <c r="J124" s="1248" t="s">
        <v>3471</v>
      </c>
    </row>
    <row r="125" spans="1:10" ht="15" x14ac:dyDescent="0.2">
      <c r="A125" s="1258">
        <v>69</v>
      </c>
      <c r="B125" s="1242" t="s">
        <v>42</v>
      </c>
      <c r="C125" s="1243" t="s">
        <v>2464</v>
      </c>
      <c r="D125" s="1244" t="s">
        <v>3422</v>
      </c>
      <c r="E125" s="1245">
        <v>0.05</v>
      </c>
      <c r="F125" s="1246">
        <v>64817126</v>
      </c>
      <c r="G125" s="1246">
        <v>68057981</v>
      </c>
      <c r="H125" s="1247">
        <v>3240856</v>
      </c>
      <c r="I125" s="1246">
        <f t="shared" si="4"/>
        <v>324085600</v>
      </c>
      <c r="J125" s="1248" t="s">
        <v>3471</v>
      </c>
    </row>
    <row r="126" spans="1:10" ht="15" x14ac:dyDescent="0.2">
      <c r="A126" s="1258">
        <v>70</v>
      </c>
      <c r="B126" s="1242" t="s">
        <v>3472</v>
      </c>
      <c r="C126" s="1243" t="s">
        <v>1060</v>
      </c>
      <c r="D126" s="1244" t="s">
        <v>3422</v>
      </c>
      <c r="E126" s="1245">
        <v>0.1</v>
      </c>
      <c r="F126" s="1246">
        <v>5673225</v>
      </c>
      <c r="G126" s="1246">
        <v>6240547</v>
      </c>
      <c r="H126" s="1247">
        <v>567322.19999999995</v>
      </c>
      <c r="I126" s="1246">
        <f t="shared" si="4"/>
        <v>56732219.999999993</v>
      </c>
      <c r="J126" s="1248" t="s">
        <v>3473</v>
      </c>
    </row>
    <row r="127" spans="1:10" ht="15" x14ac:dyDescent="0.2">
      <c r="A127" s="1258">
        <v>71</v>
      </c>
      <c r="B127" s="1242" t="s">
        <v>1796</v>
      </c>
      <c r="C127" s="1243" t="s">
        <v>446</v>
      </c>
      <c r="D127" s="1244" t="s">
        <v>3422</v>
      </c>
      <c r="E127" s="1245">
        <v>0.06</v>
      </c>
      <c r="F127" s="1246">
        <v>29230991</v>
      </c>
      <c r="G127" s="1246">
        <v>31015678</v>
      </c>
      <c r="H127" s="1247">
        <v>1784688</v>
      </c>
      <c r="I127" s="1246">
        <f t="shared" si="4"/>
        <v>178468800</v>
      </c>
      <c r="J127" s="1248" t="s">
        <v>3473</v>
      </c>
    </row>
    <row r="128" spans="1:10" ht="15" x14ac:dyDescent="0.2">
      <c r="A128" s="1258">
        <v>72</v>
      </c>
      <c r="B128" s="1242" t="s">
        <v>1684</v>
      </c>
      <c r="C128" s="1243" t="s">
        <v>453</v>
      </c>
      <c r="D128" s="1244" t="s">
        <v>3422</v>
      </c>
      <c r="E128" s="1250">
        <v>8.0395999999999995E-2</v>
      </c>
      <c r="F128" s="1246">
        <v>5696986</v>
      </c>
      <c r="G128" s="1246">
        <v>6155000</v>
      </c>
      <c r="H128" s="1247">
        <v>458015</v>
      </c>
      <c r="I128" s="1246">
        <f t="shared" si="4"/>
        <v>45801500</v>
      </c>
      <c r="J128" s="1248" t="s">
        <v>3474</v>
      </c>
    </row>
    <row r="129" spans="1:14" ht="15" x14ac:dyDescent="0.2">
      <c r="A129" s="1258">
        <v>73</v>
      </c>
      <c r="B129" s="1242" t="s">
        <v>3475</v>
      </c>
      <c r="C129" s="1243" t="s">
        <v>1060</v>
      </c>
      <c r="D129" s="1244" t="s">
        <v>3422</v>
      </c>
      <c r="E129" s="1245">
        <v>0.15</v>
      </c>
      <c r="F129" s="1246">
        <v>7484001</v>
      </c>
      <c r="G129" s="1246">
        <v>8606600</v>
      </c>
      <c r="H129" s="1247">
        <v>1122600</v>
      </c>
      <c r="I129" s="1246">
        <f t="shared" si="4"/>
        <v>112260000</v>
      </c>
      <c r="J129" s="1248" t="s">
        <v>3474</v>
      </c>
    </row>
    <row r="130" spans="1:14" ht="30" x14ac:dyDescent="0.2">
      <c r="A130" s="1258">
        <v>74</v>
      </c>
      <c r="B130" s="1242" t="s">
        <v>1774</v>
      </c>
      <c r="C130" s="1243" t="s">
        <v>1600</v>
      </c>
      <c r="D130" s="1244" t="s">
        <v>3422</v>
      </c>
      <c r="E130" s="1245">
        <v>4.7500000000000001E-2</v>
      </c>
      <c r="F130" s="1246">
        <v>6189003</v>
      </c>
      <c r="G130" s="1246">
        <v>6482979</v>
      </c>
      <c r="H130" s="1251">
        <v>293977.52140000003</v>
      </c>
      <c r="I130" s="1247">
        <f t="shared" si="4"/>
        <v>29397752.140000004</v>
      </c>
      <c r="J130" s="1248" t="s">
        <v>3474</v>
      </c>
    </row>
    <row r="131" spans="1:14" ht="30" x14ac:dyDescent="0.2">
      <c r="A131" s="1258">
        <v>75</v>
      </c>
      <c r="B131" s="1242" t="s">
        <v>1816</v>
      </c>
      <c r="C131" s="1243" t="s">
        <v>1600</v>
      </c>
      <c r="D131" s="1244" t="s">
        <v>3422</v>
      </c>
      <c r="E131" s="1245">
        <v>0.14249999999999999</v>
      </c>
      <c r="F131" s="1246">
        <v>2239333</v>
      </c>
      <c r="G131" s="1246">
        <v>2558437</v>
      </c>
      <c r="H131" s="1247">
        <v>319104.74</v>
      </c>
      <c r="I131" s="1246">
        <f t="shared" si="4"/>
        <v>31910474</v>
      </c>
      <c r="J131" s="1248" t="s">
        <v>3474</v>
      </c>
    </row>
    <row r="132" spans="1:14" ht="30" x14ac:dyDescent="0.2">
      <c r="A132" s="1258">
        <v>76</v>
      </c>
      <c r="B132" s="1242" t="s">
        <v>3476</v>
      </c>
      <c r="C132" s="1243" t="s">
        <v>1600</v>
      </c>
      <c r="D132" s="1244" t="s">
        <v>3422</v>
      </c>
      <c r="E132" s="1245">
        <v>9.5000000000000001E-2</v>
      </c>
      <c r="F132" s="1246">
        <v>1224437</v>
      </c>
      <c r="G132" s="1246">
        <v>1340756</v>
      </c>
      <c r="H132" s="1247">
        <v>116321.27650000001</v>
      </c>
      <c r="I132" s="1246">
        <f t="shared" si="4"/>
        <v>11632127.65</v>
      </c>
      <c r="J132" s="1248" t="s">
        <v>3477</v>
      </c>
    </row>
    <row r="133" spans="1:14" ht="15" x14ac:dyDescent="0.2">
      <c r="A133" s="1258">
        <v>77</v>
      </c>
      <c r="B133" s="1242" t="s">
        <v>106</v>
      </c>
      <c r="C133" s="1243" t="s">
        <v>446</v>
      </c>
      <c r="D133" s="1244" t="s">
        <v>3422</v>
      </c>
      <c r="E133" s="1245">
        <v>0.03</v>
      </c>
      <c r="F133" s="1246">
        <v>26915324</v>
      </c>
      <c r="G133" s="1246">
        <v>27722783</v>
      </c>
      <c r="H133" s="1247">
        <v>807460</v>
      </c>
      <c r="I133" s="1246">
        <f t="shared" si="4"/>
        <v>80746000</v>
      </c>
      <c r="J133" s="1248" t="s">
        <v>3478</v>
      </c>
    </row>
    <row r="134" spans="1:14" ht="15" x14ac:dyDescent="0.2">
      <c r="A134" s="1258">
        <v>78</v>
      </c>
      <c r="B134" s="1242" t="s">
        <v>1149</v>
      </c>
      <c r="C134" s="1243" t="s">
        <v>446</v>
      </c>
      <c r="D134" s="1244" t="s">
        <v>3422</v>
      </c>
      <c r="E134" s="1245">
        <v>0.05</v>
      </c>
      <c r="F134" s="1246">
        <v>50011594</v>
      </c>
      <c r="G134" s="1246">
        <v>52512172</v>
      </c>
      <c r="H134" s="1247">
        <v>2500579.6035000002</v>
      </c>
      <c r="I134" s="1246">
        <f t="shared" si="4"/>
        <v>250057960.35000002</v>
      </c>
      <c r="J134" s="1248" t="s">
        <v>3478</v>
      </c>
    </row>
    <row r="135" spans="1:14" ht="15" x14ac:dyDescent="0.2">
      <c r="A135" s="1258">
        <v>79</v>
      </c>
      <c r="B135" s="1242" t="s">
        <v>3479</v>
      </c>
      <c r="C135" s="1243" t="s">
        <v>936</v>
      </c>
      <c r="D135" s="1244" t="s">
        <v>3422</v>
      </c>
      <c r="E135" s="1245">
        <v>0.05</v>
      </c>
      <c r="F135" s="1246">
        <v>183667061</v>
      </c>
      <c r="G135" s="1246">
        <v>192850413</v>
      </c>
      <c r="H135" s="1247">
        <v>9183352.9800000004</v>
      </c>
      <c r="I135" s="1246">
        <f t="shared" si="4"/>
        <v>918335298</v>
      </c>
      <c r="J135" s="1248" t="s">
        <v>3478</v>
      </c>
    </row>
    <row r="136" spans="1:14" ht="30" x14ac:dyDescent="0.2">
      <c r="A136" s="1258">
        <v>80</v>
      </c>
      <c r="B136" s="1242" t="s">
        <v>3221</v>
      </c>
      <c r="C136" s="1243" t="s">
        <v>1060</v>
      </c>
      <c r="D136" s="1244" t="s">
        <v>3422</v>
      </c>
      <c r="E136" s="1245">
        <v>0.1</v>
      </c>
      <c r="F136" s="1246">
        <v>1340544</v>
      </c>
      <c r="G136" s="1246">
        <v>1474598</v>
      </c>
      <c r="H136" s="1247">
        <v>134054.25</v>
      </c>
      <c r="I136" s="1246">
        <f t="shared" si="4"/>
        <v>13405425</v>
      </c>
      <c r="J136" s="1248" t="s">
        <v>3478</v>
      </c>
    </row>
    <row r="137" spans="1:14" ht="15" x14ac:dyDescent="0.2">
      <c r="A137" s="1258">
        <v>81</v>
      </c>
      <c r="B137" s="1242" t="s">
        <v>2388</v>
      </c>
      <c r="C137" s="1243" t="s">
        <v>1060</v>
      </c>
      <c r="D137" s="1244" t="s">
        <v>3422</v>
      </c>
      <c r="E137" s="1245">
        <v>0.09</v>
      </c>
      <c r="F137" s="1246">
        <v>3881968</v>
      </c>
      <c r="G137" s="1246">
        <v>4231344</v>
      </c>
      <c r="H137" s="1247">
        <v>349377</v>
      </c>
      <c r="I137" s="1246">
        <f t="shared" si="4"/>
        <v>34937700</v>
      </c>
      <c r="J137" s="1248" t="s">
        <v>3478</v>
      </c>
    </row>
    <row r="138" spans="1:14" ht="15" x14ac:dyDescent="0.2">
      <c r="A138" s="1258">
        <v>82</v>
      </c>
      <c r="B138" s="1242" t="s">
        <v>3229</v>
      </c>
      <c r="C138" s="1243" t="s">
        <v>1060</v>
      </c>
      <c r="D138" s="1244" t="s">
        <v>3422</v>
      </c>
      <c r="E138" s="1245">
        <v>0.2</v>
      </c>
      <c r="F138" s="1246">
        <v>5350001</v>
      </c>
      <c r="G138" s="1246">
        <v>6420000</v>
      </c>
      <c r="H138" s="1247">
        <v>1070000</v>
      </c>
      <c r="I138" s="1246">
        <f t="shared" si="4"/>
        <v>107000000</v>
      </c>
      <c r="J138" s="1248" t="s">
        <v>3478</v>
      </c>
    </row>
    <row r="139" spans="1:14" ht="15.75" x14ac:dyDescent="0.2">
      <c r="A139" s="1259"/>
      <c r="B139" s="1252"/>
      <c r="C139" s="1252"/>
      <c r="D139" s="1253"/>
      <c r="E139" s="1252"/>
      <c r="F139" s="1254"/>
      <c r="G139" s="1255" t="s">
        <v>39</v>
      </c>
      <c r="H139" s="1256">
        <f>SUM(H57:H138)</f>
        <v>243938625.38039994</v>
      </c>
      <c r="I139" s="1256">
        <f>SUM(I57:I138)</f>
        <v>24393862538.040001</v>
      </c>
      <c r="J139" s="1257"/>
    </row>
    <row r="141" spans="1:14" ht="27" thickBot="1" x14ac:dyDescent="0.45">
      <c r="A141" s="1311" t="s">
        <v>3481</v>
      </c>
      <c r="B141" s="1311"/>
      <c r="C141" s="1311"/>
      <c r="D141" s="1311"/>
      <c r="E141" s="1311"/>
      <c r="F141" s="1311"/>
      <c r="G141" s="1311"/>
      <c r="H141" s="1311"/>
      <c r="I141" s="1311"/>
      <c r="J141" s="1311"/>
      <c r="K141" s="1311"/>
      <c r="L141" s="1311"/>
      <c r="M141" s="1311"/>
      <c r="N141" s="1311"/>
    </row>
    <row r="142" spans="1:14" ht="26.25" thickTop="1" x14ac:dyDescent="0.2">
      <c r="A142" s="1301" t="s">
        <v>700</v>
      </c>
      <c r="B142" s="1301" t="s">
        <v>1057</v>
      </c>
      <c r="C142" s="1301" t="s">
        <v>508</v>
      </c>
      <c r="D142" s="1205" t="s">
        <v>3482</v>
      </c>
      <c r="E142" s="1299" t="s">
        <v>3483</v>
      </c>
      <c r="F142" s="1301" t="s">
        <v>900</v>
      </c>
      <c r="G142" s="1301" t="s">
        <v>901</v>
      </c>
      <c r="H142" s="1299" t="s">
        <v>2024</v>
      </c>
      <c r="I142" s="1301" t="s">
        <v>1267</v>
      </c>
      <c r="J142" s="1299" t="s">
        <v>3484</v>
      </c>
      <c r="K142" s="1207" t="s">
        <v>3050</v>
      </c>
      <c r="L142" s="1207" t="s">
        <v>3051</v>
      </c>
      <c r="M142" s="1301" t="s">
        <v>263</v>
      </c>
      <c r="N142" s="1299" t="s">
        <v>1058</v>
      </c>
    </row>
    <row r="143" spans="1:14" ht="13.5" thickBot="1" x14ac:dyDescent="0.25">
      <c r="A143" s="1302"/>
      <c r="B143" s="1302"/>
      <c r="C143" s="1302"/>
      <c r="D143" s="1206"/>
      <c r="E143" s="1300"/>
      <c r="F143" s="1302"/>
      <c r="G143" s="1302"/>
      <c r="H143" s="1300"/>
      <c r="I143" s="1302"/>
      <c r="J143" s="1300"/>
      <c r="K143" s="1208" t="s">
        <v>1272</v>
      </c>
      <c r="L143" s="1208" t="s">
        <v>1272</v>
      </c>
      <c r="M143" s="1302"/>
      <c r="N143" s="1300"/>
    </row>
    <row r="144" spans="1:14" ht="51.75" thickTop="1" x14ac:dyDescent="0.2">
      <c r="A144" s="1156">
        <v>1</v>
      </c>
      <c r="B144" s="872" t="s">
        <v>3485</v>
      </c>
      <c r="C144" s="873" t="s">
        <v>936</v>
      </c>
      <c r="D144" s="1260" t="s">
        <v>3486</v>
      </c>
      <c r="E144" s="1260" t="s">
        <v>24</v>
      </c>
      <c r="F144" s="874">
        <v>1</v>
      </c>
      <c r="G144" s="874">
        <v>50000000</v>
      </c>
      <c r="H144" s="874">
        <v>50000000</v>
      </c>
      <c r="I144" s="874">
        <v>100</v>
      </c>
      <c r="J144" s="1148">
        <v>5000000000</v>
      </c>
      <c r="K144" s="874" t="s">
        <v>1289</v>
      </c>
      <c r="L144" s="874">
        <v>5000000000</v>
      </c>
      <c r="M144" s="1261" t="s">
        <v>2435</v>
      </c>
      <c r="N144" s="874" t="s">
        <v>3487</v>
      </c>
    </row>
    <row r="145" spans="1:14" ht="51" x14ac:dyDescent="0.2">
      <c r="A145" s="1262">
        <v>2</v>
      </c>
      <c r="B145" s="876" t="s">
        <v>3488</v>
      </c>
      <c r="C145" s="877" t="s">
        <v>453</v>
      </c>
      <c r="D145" s="1263" t="s">
        <v>3486</v>
      </c>
      <c r="E145" s="1263" t="s">
        <v>24</v>
      </c>
      <c r="F145" s="875">
        <v>1</v>
      </c>
      <c r="G145" s="875">
        <v>3500000</v>
      </c>
      <c r="H145" s="875">
        <f>G145</f>
        <v>3500000</v>
      </c>
      <c r="I145" s="875">
        <v>100</v>
      </c>
      <c r="J145" s="1264">
        <f>G145*100</f>
        <v>350000000</v>
      </c>
      <c r="K145" s="875" t="s">
        <v>1289</v>
      </c>
      <c r="L145" s="875">
        <v>350000000</v>
      </c>
      <c r="M145" s="1265" t="s">
        <v>3489</v>
      </c>
      <c r="N145" s="875" t="s">
        <v>3490</v>
      </c>
    </row>
    <row r="146" spans="1:14" ht="51" x14ac:dyDescent="0.2">
      <c r="A146" s="1156">
        <v>3</v>
      </c>
      <c r="B146" s="872" t="s">
        <v>3491</v>
      </c>
      <c r="C146" s="873" t="s">
        <v>936</v>
      </c>
      <c r="D146" s="1260" t="s">
        <v>3486</v>
      </c>
      <c r="E146" s="1260" t="s">
        <v>24</v>
      </c>
      <c r="F146" s="874">
        <v>1</v>
      </c>
      <c r="G146" s="874">
        <v>30000000</v>
      </c>
      <c r="H146" s="874">
        <v>30000000</v>
      </c>
      <c r="I146" s="874">
        <v>100</v>
      </c>
      <c r="J146" s="1148">
        <f>G146*100</f>
        <v>3000000000</v>
      </c>
      <c r="K146" s="874" t="s">
        <v>1289</v>
      </c>
      <c r="L146" s="874">
        <v>3000000000</v>
      </c>
      <c r="M146" s="1261" t="s">
        <v>2095</v>
      </c>
      <c r="N146" s="874" t="s">
        <v>3492</v>
      </c>
    </row>
    <row r="147" spans="1:14" ht="51" x14ac:dyDescent="0.2">
      <c r="A147" s="1262">
        <v>4</v>
      </c>
      <c r="B147" s="876" t="s">
        <v>3493</v>
      </c>
      <c r="C147" s="877" t="s">
        <v>936</v>
      </c>
      <c r="D147" s="1263" t="s">
        <v>3486</v>
      </c>
      <c r="E147" s="1263" t="s">
        <v>24</v>
      </c>
      <c r="F147" s="875">
        <v>1</v>
      </c>
      <c r="G147" s="875">
        <v>35000000</v>
      </c>
      <c r="H147" s="875">
        <v>35000000</v>
      </c>
      <c r="I147" s="875">
        <v>100</v>
      </c>
      <c r="J147" s="1264">
        <v>3500000000</v>
      </c>
      <c r="K147" s="875" t="s">
        <v>3494</v>
      </c>
      <c r="L147" s="875">
        <v>3500000000</v>
      </c>
      <c r="M147" s="1265" t="s">
        <v>2951</v>
      </c>
      <c r="N147" s="875" t="s">
        <v>3495</v>
      </c>
    </row>
    <row r="148" spans="1:14" ht="51" x14ac:dyDescent="0.2">
      <c r="A148" s="1130">
        <v>5</v>
      </c>
      <c r="B148" s="1131" t="s">
        <v>3496</v>
      </c>
      <c r="C148" s="1132" t="s">
        <v>936</v>
      </c>
      <c r="D148" s="1266" t="s">
        <v>3486</v>
      </c>
      <c r="E148" s="1266" t="s">
        <v>24</v>
      </c>
      <c r="F148" s="1133">
        <v>1</v>
      </c>
      <c r="G148" s="1133">
        <v>20000000</v>
      </c>
      <c r="H148" s="1133">
        <v>20000000</v>
      </c>
      <c r="I148" s="1133">
        <v>100</v>
      </c>
      <c r="J148" s="1134">
        <v>2000000000</v>
      </c>
      <c r="K148" s="1133" t="s">
        <v>3494</v>
      </c>
      <c r="L148" s="1133">
        <v>2000000000</v>
      </c>
      <c r="M148" s="1135" t="s">
        <v>2268</v>
      </c>
      <c r="N148" s="1133" t="s">
        <v>3497</v>
      </c>
    </row>
    <row r="149" spans="1:14" ht="38.25" x14ac:dyDescent="0.2">
      <c r="A149" s="1262">
        <v>6</v>
      </c>
      <c r="B149" s="1267" t="s">
        <v>3498</v>
      </c>
      <c r="C149" s="877" t="s">
        <v>937</v>
      </c>
      <c r="D149" s="1263" t="s">
        <v>105</v>
      </c>
      <c r="E149" s="1263" t="s">
        <v>105</v>
      </c>
      <c r="F149" s="875">
        <v>1</v>
      </c>
      <c r="G149" s="875">
        <v>500000</v>
      </c>
      <c r="H149" s="875">
        <v>500000</v>
      </c>
      <c r="I149" s="875">
        <v>1000</v>
      </c>
      <c r="J149" s="1264">
        <f>H149*1000</f>
        <v>500000000</v>
      </c>
      <c r="K149" s="875">
        <v>200000000</v>
      </c>
      <c r="L149" s="875">
        <v>300000000</v>
      </c>
      <c r="M149" s="1265" t="s">
        <v>2441</v>
      </c>
      <c r="N149" s="875" t="s">
        <v>3497</v>
      </c>
    </row>
    <row r="150" spans="1:14" ht="51" x14ac:dyDescent="0.2">
      <c r="A150" s="1156">
        <v>7</v>
      </c>
      <c r="B150" s="872" t="s">
        <v>3499</v>
      </c>
      <c r="C150" s="873" t="s">
        <v>936</v>
      </c>
      <c r="D150" s="1260" t="s">
        <v>3486</v>
      </c>
      <c r="E150" s="1260" t="s">
        <v>24</v>
      </c>
      <c r="F150" s="874">
        <v>1</v>
      </c>
      <c r="G150" s="874">
        <v>30000000</v>
      </c>
      <c r="H150" s="874">
        <v>30000000</v>
      </c>
      <c r="I150" s="874">
        <v>100</v>
      </c>
      <c r="J150" s="1148">
        <v>3000000000</v>
      </c>
      <c r="K150" s="874" t="s">
        <v>1289</v>
      </c>
      <c r="L150" s="874">
        <v>3000000000</v>
      </c>
      <c r="M150" s="1261" t="s">
        <v>3107</v>
      </c>
      <c r="N150" s="874" t="s">
        <v>3500</v>
      </c>
    </row>
    <row r="151" spans="1:14" ht="38.25" x14ac:dyDescent="0.2">
      <c r="A151" s="1262">
        <v>8</v>
      </c>
      <c r="B151" s="1268" t="s">
        <v>3501</v>
      </c>
      <c r="C151" s="877" t="s">
        <v>936</v>
      </c>
      <c r="D151" s="1263" t="s">
        <v>105</v>
      </c>
      <c r="E151" s="1263"/>
      <c r="F151" s="875">
        <v>1</v>
      </c>
      <c r="G151" s="875">
        <v>3000000</v>
      </c>
      <c r="H151" s="875">
        <v>3000000</v>
      </c>
      <c r="I151" s="875">
        <v>1000</v>
      </c>
      <c r="J151" s="1264">
        <v>3000000000</v>
      </c>
      <c r="K151" s="875">
        <v>1200000000</v>
      </c>
      <c r="L151" s="875">
        <v>1800000000</v>
      </c>
      <c r="M151" s="1265" t="s">
        <v>2062</v>
      </c>
      <c r="N151" s="875" t="s">
        <v>3502</v>
      </c>
    </row>
    <row r="152" spans="1:14" ht="60" x14ac:dyDescent="0.2">
      <c r="A152" s="1130">
        <v>9</v>
      </c>
      <c r="B152" s="1269" t="s">
        <v>3503</v>
      </c>
      <c r="C152" s="1132" t="s">
        <v>936</v>
      </c>
      <c r="D152" s="1266" t="s">
        <v>105</v>
      </c>
      <c r="E152" s="1266"/>
      <c r="F152" s="1133">
        <v>1</v>
      </c>
      <c r="G152" s="1133">
        <v>3000000</v>
      </c>
      <c r="H152" s="1133">
        <v>3000000</v>
      </c>
      <c r="I152" s="1133">
        <v>1000</v>
      </c>
      <c r="J152" s="1134">
        <v>3000000000</v>
      </c>
      <c r="K152" s="1133">
        <v>1200000000</v>
      </c>
      <c r="L152" s="1133">
        <v>1800000000</v>
      </c>
      <c r="M152" s="1270" t="s">
        <v>3504</v>
      </c>
      <c r="N152" s="1133" t="s">
        <v>3505</v>
      </c>
    </row>
    <row r="153" spans="1:14" x14ac:dyDescent="0.2">
      <c r="A153" s="879"/>
      <c r="B153" s="880" t="s">
        <v>39</v>
      </c>
      <c r="C153" s="880"/>
      <c r="D153" s="880"/>
      <c r="E153" s="880"/>
      <c r="F153" s="883"/>
      <c r="G153" s="1157"/>
      <c r="H153" s="1157">
        <f>SUM(H144:H152)</f>
        <v>175000000</v>
      </c>
      <c r="I153" s="1157"/>
      <c r="J153" s="1157">
        <f>SUM(J144:J152)</f>
        <v>23350000000</v>
      </c>
      <c r="K153" s="1157">
        <f>SUM(K144:K151)</f>
        <v>1400000000</v>
      </c>
      <c r="L153" s="1157">
        <f>SUM(L144:L152)</f>
        <v>20750000000</v>
      </c>
      <c r="M153" s="883"/>
      <c r="N153" s="884"/>
    </row>
    <row r="154" spans="1:14" s="312" customFormat="1" x14ac:dyDescent="0.2">
      <c r="A154" s="1286"/>
      <c r="B154" s="1287"/>
      <c r="C154" s="1287"/>
      <c r="D154" s="1287"/>
      <c r="E154" s="1287"/>
      <c r="F154" s="1288"/>
      <c r="G154" s="1289"/>
      <c r="H154" s="1289"/>
      <c r="I154" s="1289"/>
      <c r="J154" s="1289"/>
      <c r="K154" s="1289"/>
      <c r="L154" s="1289"/>
      <c r="M154" s="1288"/>
      <c r="N154" s="1290"/>
    </row>
    <row r="155" spans="1:14" x14ac:dyDescent="0.2">
      <c r="A155" s="1295" t="s">
        <v>1571</v>
      </c>
      <c r="B155" s="1296"/>
      <c r="C155" s="1296"/>
      <c r="D155" s="1296"/>
      <c r="E155" s="1296"/>
      <c r="F155" s="1296"/>
      <c r="G155" s="1296"/>
    </row>
    <row r="156" spans="1:14" ht="13.5" thickBot="1" x14ac:dyDescent="0.25">
      <c r="A156" s="1297"/>
      <c r="B156" s="1298"/>
      <c r="C156" s="1298"/>
      <c r="D156" s="1298"/>
      <c r="E156" s="1298"/>
      <c r="F156" s="1298"/>
      <c r="G156" s="1298"/>
    </row>
    <row r="157" spans="1:14" ht="27" thickTop="1" thickBot="1" x14ac:dyDescent="0.25">
      <c r="A157" s="1158" t="s">
        <v>700</v>
      </c>
      <c r="B157" s="1159" t="s">
        <v>1258</v>
      </c>
      <c r="C157" s="1159" t="s">
        <v>3282</v>
      </c>
      <c r="D157" s="1159" t="s">
        <v>1572</v>
      </c>
      <c r="E157" s="1159" t="s">
        <v>1259</v>
      </c>
      <c r="F157" s="1160" t="s">
        <v>1573</v>
      </c>
      <c r="G157" s="1160" t="s">
        <v>3283</v>
      </c>
      <c r="H157" s="1161" t="s">
        <v>816</v>
      </c>
    </row>
    <row r="158" spans="1:14" ht="25.5" x14ac:dyDescent="0.2">
      <c r="A158" s="1119">
        <v>1</v>
      </c>
      <c r="B158" s="1271" t="s">
        <v>3506</v>
      </c>
      <c r="C158" s="1272" t="s">
        <v>3285</v>
      </c>
      <c r="D158" s="1169">
        <v>25000000</v>
      </c>
      <c r="E158" s="1169">
        <v>250000000</v>
      </c>
      <c r="F158" s="1273" t="s">
        <v>3088</v>
      </c>
      <c r="G158" s="1169" t="s">
        <v>3507</v>
      </c>
      <c r="H158" s="1169"/>
    </row>
    <row r="159" spans="1:14" x14ac:dyDescent="0.2">
      <c r="A159" s="597"/>
      <c r="B159" s="1187"/>
      <c r="C159" s="1187"/>
      <c r="D159" s="1189"/>
      <c r="E159" s="1190"/>
      <c r="F159" s="1191"/>
      <c r="G159" s="1169"/>
      <c r="H159" s="1169"/>
    </row>
    <row r="160" spans="1:14" ht="25.5" x14ac:dyDescent="0.2">
      <c r="A160" s="1274">
        <v>2</v>
      </c>
      <c r="B160" s="1275" t="s">
        <v>3508</v>
      </c>
      <c r="C160" s="1192" t="s">
        <v>3285</v>
      </c>
      <c r="D160" s="1180">
        <v>20000000</v>
      </c>
      <c r="E160" s="1181">
        <v>200000000</v>
      </c>
      <c r="F160" s="1182" t="s">
        <v>2951</v>
      </c>
      <c r="G160" s="1164" t="s">
        <v>3509</v>
      </c>
      <c r="H160" s="1164" t="s">
        <v>3287</v>
      </c>
    </row>
    <row r="161" spans="1:8" ht="25.5" x14ac:dyDescent="0.2">
      <c r="A161" s="597">
        <v>3</v>
      </c>
      <c r="B161" s="1108" t="s">
        <v>3510</v>
      </c>
      <c r="C161" s="1187" t="s">
        <v>3285</v>
      </c>
      <c r="D161" s="1189">
        <v>12500000</v>
      </c>
      <c r="E161" s="1190">
        <v>125000000</v>
      </c>
      <c r="F161" s="1191" t="s">
        <v>3164</v>
      </c>
      <c r="G161" s="1169" t="s">
        <v>3509</v>
      </c>
      <c r="H161" s="1175" t="s">
        <v>3287</v>
      </c>
    </row>
    <row r="162" spans="1:8" ht="25.5" x14ac:dyDescent="0.2">
      <c r="A162" s="1274">
        <v>4</v>
      </c>
      <c r="B162" s="1192" t="s">
        <v>3511</v>
      </c>
      <c r="C162" s="1192" t="s">
        <v>3285</v>
      </c>
      <c r="D162" s="1180">
        <v>50000000</v>
      </c>
      <c r="E162" s="1181">
        <v>500000000</v>
      </c>
      <c r="F162" s="1276" t="s">
        <v>3088</v>
      </c>
      <c r="G162" s="1164" t="s">
        <v>3509</v>
      </c>
      <c r="H162" s="1164" t="s">
        <v>3287</v>
      </c>
    </row>
    <row r="163" spans="1:8" ht="51" x14ac:dyDescent="0.2">
      <c r="A163" s="523">
        <v>5</v>
      </c>
      <c r="B163" s="1108" t="s">
        <v>3512</v>
      </c>
      <c r="C163" s="1108" t="s">
        <v>3513</v>
      </c>
      <c r="D163" s="1184">
        <v>400000000</v>
      </c>
      <c r="E163" s="1185">
        <v>4000000000</v>
      </c>
      <c r="F163" s="1277" t="s">
        <v>3514</v>
      </c>
      <c r="G163" s="1175" t="s">
        <v>3515</v>
      </c>
      <c r="H163" s="1179" t="s">
        <v>3516</v>
      </c>
    </row>
    <row r="164" spans="1:8" ht="51" x14ac:dyDescent="0.2">
      <c r="A164" s="1274">
        <v>6</v>
      </c>
      <c r="B164" s="1192" t="s">
        <v>3517</v>
      </c>
      <c r="C164" s="1192" t="s">
        <v>3513</v>
      </c>
      <c r="D164" s="1180">
        <v>100000000</v>
      </c>
      <c r="E164" s="1181">
        <v>1000000000</v>
      </c>
      <c r="F164" s="1276" t="s">
        <v>3160</v>
      </c>
      <c r="G164" s="1164" t="s">
        <v>3518</v>
      </c>
      <c r="H164" s="1179" t="s">
        <v>3519</v>
      </c>
    </row>
    <row r="165" spans="1:8" ht="25.5" x14ac:dyDescent="0.2">
      <c r="A165" s="523">
        <v>7</v>
      </c>
      <c r="B165" s="1272" t="s">
        <v>3520</v>
      </c>
      <c r="C165" s="1108" t="s">
        <v>3285</v>
      </c>
      <c r="D165" s="1184">
        <v>10000000</v>
      </c>
      <c r="E165" s="1185">
        <v>100000000</v>
      </c>
      <c r="F165" s="1186" t="s">
        <v>2951</v>
      </c>
      <c r="G165" s="1175" t="s">
        <v>3521</v>
      </c>
      <c r="H165" s="1175" t="s">
        <v>3287</v>
      </c>
    </row>
    <row r="166" spans="1:8" ht="25.5" x14ac:dyDescent="0.2">
      <c r="A166" s="1274">
        <v>8</v>
      </c>
      <c r="B166" s="1275" t="s">
        <v>3522</v>
      </c>
      <c r="C166" s="1192" t="s">
        <v>3285</v>
      </c>
      <c r="D166" s="1180">
        <v>50000000</v>
      </c>
      <c r="E166" s="1181">
        <f>D166*10</f>
        <v>500000000</v>
      </c>
      <c r="F166" s="1182" t="s">
        <v>3107</v>
      </c>
      <c r="G166" s="1164" t="s">
        <v>3523</v>
      </c>
      <c r="H166" s="1164" t="s">
        <v>3287</v>
      </c>
    </row>
    <row r="167" spans="1:8" ht="25.5" x14ac:dyDescent="0.2">
      <c r="A167" s="523">
        <v>9</v>
      </c>
      <c r="B167" s="1272" t="s">
        <v>3524</v>
      </c>
      <c r="C167" s="1108" t="s">
        <v>3285</v>
      </c>
      <c r="D167" s="1184">
        <v>50000000</v>
      </c>
      <c r="E167" s="1185">
        <f>D167*10</f>
        <v>500000000</v>
      </c>
      <c r="F167" s="1186" t="s">
        <v>3525</v>
      </c>
      <c r="G167" s="1175" t="s">
        <v>3526</v>
      </c>
      <c r="H167" s="1175" t="s">
        <v>3287</v>
      </c>
    </row>
    <row r="168" spans="1:8" ht="25.5" x14ac:dyDescent="0.2">
      <c r="A168" s="1274">
        <v>10</v>
      </c>
      <c r="B168" s="1192" t="s">
        <v>3527</v>
      </c>
      <c r="C168" s="1192" t="s">
        <v>3285</v>
      </c>
      <c r="D168" s="1180">
        <v>50000000</v>
      </c>
      <c r="E168" s="1181">
        <f>D168*10</f>
        <v>500000000</v>
      </c>
      <c r="F168" s="1182" t="s">
        <v>3504</v>
      </c>
      <c r="G168" s="1164" t="s">
        <v>3528</v>
      </c>
      <c r="H168" s="1164"/>
    </row>
    <row r="169" spans="1:8" ht="25.5" x14ac:dyDescent="0.2">
      <c r="A169" s="597">
        <v>11</v>
      </c>
      <c r="B169" s="1187" t="s">
        <v>3529</v>
      </c>
      <c r="C169" s="1187" t="s">
        <v>3285</v>
      </c>
      <c r="D169" s="1189">
        <v>30000000</v>
      </c>
      <c r="E169" s="1190">
        <v>300000000</v>
      </c>
      <c r="F169" s="1191" t="s">
        <v>2951</v>
      </c>
      <c r="G169" s="1169" t="s">
        <v>3530</v>
      </c>
      <c r="H169" s="1169" t="s">
        <v>3287</v>
      </c>
    </row>
    <row r="170" spans="1:8" ht="25.5" x14ac:dyDescent="0.2">
      <c r="A170" s="1274">
        <v>12</v>
      </c>
      <c r="B170" s="1192" t="s">
        <v>3531</v>
      </c>
      <c r="C170" s="1192" t="s">
        <v>3285</v>
      </c>
      <c r="D170" s="1180">
        <v>50000000</v>
      </c>
      <c r="E170" s="1181">
        <v>500000000</v>
      </c>
      <c r="F170" s="1182" t="s">
        <v>3088</v>
      </c>
      <c r="G170" s="1164" t="s">
        <v>3532</v>
      </c>
      <c r="H170" s="1164" t="s">
        <v>3287</v>
      </c>
    </row>
    <row r="171" spans="1:8" ht="25.5" x14ac:dyDescent="0.2">
      <c r="A171" s="597">
        <v>13</v>
      </c>
      <c r="B171" s="1187" t="s">
        <v>3533</v>
      </c>
      <c r="C171" s="1187" t="s">
        <v>3285</v>
      </c>
      <c r="D171" s="1189">
        <v>25000000</v>
      </c>
      <c r="E171" s="1190">
        <v>250000000</v>
      </c>
      <c r="F171" s="1191" t="s">
        <v>3088</v>
      </c>
      <c r="G171" s="1169" t="s">
        <v>3487</v>
      </c>
      <c r="H171" s="1169" t="s">
        <v>3287</v>
      </c>
    </row>
    <row r="172" spans="1:8" ht="51" x14ac:dyDescent="0.2">
      <c r="A172" s="1274">
        <v>14</v>
      </c>
      <c r="B172" s="1192" t="s">
        <v>3534</v>
      </c>
      <c r="C172" s="1192" t="s">
        <v>3513</v>
      </c>
      <c r="D172" s="1180">
        <v>100000000</v>
      </c>
      <c r="E172" s="1181">
        <v>1000000000</v>
      </c>
      <c r="F172" s="1182" t="s">
        <v>3164</v>
      </c>
      <c r="G172" s="1164" t="s">
        <v>3535</v>
      </c>
      <c r="H172" s="1179" t="s">
        <v>3536</v>
      </c>
    </row>
    <row r="173" spans="1:8" ht="25.5" x14ac:dyDescent="0.2">
      <c r="A173" s="523">
        <v>15</v>
      </c>
      <c r="B173" s="1108" t="s">
        <v>3537</v>
      </c>
      <c r="C173" s="1108" t="s">
        <v>3285</v>
      </c>
      <c r="D173" s="1184">
        <v>10000000</v>
      </c>
      <c r="E173" s="1185">
        <v>100000000</v>
      </c>
      <c r="F173" s="1186" t="s">
        <v>2951</v>
      </c>
      <c r="G173" s="1175" t="s">
        <v>3538</v>
      </c>
      <c r="H173" s="1175" t="s">
        <v>3287</v>
      </c>
    </row>
    <row r="174" spans="1:8" ht="25.5" x14ac:dyDescent="0.2">
      <c r="A174" s="1274">
        <v>16</v>
      </c>
      <c r="B174" s="1192" t="s">
        <v>3539</v>
      </c>
      <c r="C174" s="1192" t="s">
        <v>3285</v>
      </c>
      <c r="D174" s="1180">
        <v>50000000</v>
      </c>
      <c r="E174" s="1181">
        <f>D174*10</f>
        <v>500000000</v>
      </c>
      <c r="F174" s="1182" t="s">
        <v>3164</v>
      </c>
      <c r="G174" s="1164" t="s">
        <v>3540</v>
      </c>
      <c r="H174" s="1164" t="s">
        <v>3287</v>
      </c>
    </row>
    <row r="175" spans="1:8" ht="51" x14ac:dyDescent="0.2">
      <c r="A175" s="597">
        <v>17</v>
      </c>
      <c r="B175" s="1187" t="s">
        <v>3541</v>
      </c>
      <c r="C175" s="1187" t="s">
        <v>3513</v>
      </c>
      <c r="D175" s="1189">
        <v>160000000</v>
      </c>
      <c r="E175" s="1190">
        <f>D175*10</f>
        <v>1600000000</v>
      </c>
      <c r="F175" s="1191" t="s">
        <v>3542</v>
      </c>
      <c r="G175" s="1169" t="s">
        <v>3543</v>
      </c>
      <c r="H175" s="1179" t="s">
        <v>3544</v>
      </c>
    </row>
    <row r="176" spans="1:8" ht="25.5" x14ac:dyDescent="0.2">
      <c r="A176" s="1274">
        <v>18</v>
      </c>
      <c r="B176" s="1192" t="s">
        <v>3545</v>
      </c>
      <c r="C176" s="1192" t="s">
        <v>3285</v>
      </c>
      <c r="D176" s="1180">
        <v>20000000</v>
      </c>
      <c r="E176" s="1181">
        <v>200000000</v>
      </c>
      <c r="F176" s="1182" t="s">
        <v>2951</v>
      </c>
      <c r="G176" s="1164" t="s">
        <v>3546</v>
      </c>
      <c r="H176" s="1164" t="s">
        <v>3287</v>
      </c>
    </row>
    <row r="177" spans="1:8" x14ac:dyDescent="0.2">
      <c r="A177" s="523">
        <v>19</v>
      </c>
      <c r="B177" s="1108" t="s">
        <v>3547</v>
      </c>
      <c r="C177" s="1108" t="s">
        <v>3285</v>
      </c>
      <c r="D177" s="1184">
        <v>100000000</v>
      </c>
      <c r="E177" s="1185">
        <f>D177*10</f>
        <v>1000000000</v>
      </c>
      <c r="F177" s="1186" t="s">
        <v>3297</v>
      </c>
      <c r="G177" s="1175" t="s">
        <v>3497</v>
      </c>
      <c r="H177" s="1175"/>
    </row>
    <row r="178" spans="1:8" ht="25.5" x14ac:dyDescent="0.2">
      <c r="A178" s="523">
        <v>20</v>
      </c>
      <c r="B178" s="1108" t="s">
        <v>3548</v>
      </c>
      <c r="C178" s="1108" t="s">
        <v>3285</v>
      </c>
      <c r="D178" s="1184">
        <v>30000000</v>
      </c>
      <c r="E178" s="1185">
        <v>300000000</v>
      </c>
      <c r="F178" s="1186" t="s">
        <v>3525</v>
      </c>
      <c r="G178" s="1175" t="s">
        <v>3549</v>
      </c>
      <c r="H178" s="1175" t="s">
        <v>3287</v>
      </c>
    </row>
    <row r="179" spans="1:8" ht="25.5" x14ac:dyDescent="0.2">
      <c r="A179" s="1278">
        <v>21</v>
      </c>
      <c r="B179" s="1192" t="s">
        <v>3550</v>
      </c>
      <c r="C179" s="1192" t="s">
        <v>3285</v>
      </c>
      <c r="D179" s="1180">
        <v>400000000</v>
      </c>
      <c r="E179" s="1181">
        <v>4000000000</v>
      </c>
      <c r="F179" s="1182" t="s">
        <v>3061</v>
      </c>
      <c r="G179" s="1279" t="s">
        <v>3549</v>
      </c>
      <c r="H179" s="1279" t="s">
        <v>3287</v>
      </c>
    </row>
    <row r="180" spans="1:8" ht="25.5" x14ac:dyDescent="0.2">
      <c r="A180" s="523">
        <v>22</v>
      </c>
      <c r="B180" s="1108" t="s">
        <v>3551</v>
      </c>
      <c r="C180" s="1108" t="s">
        <v>3285</v>
      </c>
      <c r="D180" s="1184">
        <v>570000000</v>
      </c>
      <c r="E180" s="1185">
        <v>5700000000</v>
      </c>
      <c r="F180" s="1186" t="s">
        <v>2951</v>
      </c>
      <c r="G180" s="1175" t="s">
        <v>3552</v>
      </c>
      <c r="H180" s="1175" t="s">
        <v>3287</v>
      </c>
    </row>
    <row r="181" spans="1:8" ht="51" x14ac:dyDescent="0.2">
      <c r="A181" s="1274">
        <v>23</v>
      </c>
      <c r="B181" s="1192" t="s">
        <v>3553</v>
      </c>
      <c r="C181" s="1192" t="s">
        <v>3513</v>
      </c>
      <c r="D181" s="1180">
        <v>120000000</v>
      </c>
      <c r="E181" s="1181">
        <v>1200000000</v>
      </c>
      <c r="F181" s="1182" t="s">
        <v>3107</v>
      </c>
      <c r="G181" s="1164" t="s">
        <v>3554</v>
      </c>
      <c r="H181" s="1170" t="s">
        <v>3555</v>
      </c>
    </row>
    <row r="182" spans="1:8" ht="51" x14ac:dyDescent="0.2">
      <c r="A182" s="523">
        <v>24</v>
      </c>
      <c r="B182" s="1108" t="s">
        <v>3556</v>
      </c>
      <c r="C182" s="1108" t="s">
        <v>3513</v>
      </c>
      <c r="D182" s="1184">
        <v>100000000</v>
      </c>
      <c r="E182" s="1185">
        <v>1000000000</v>
      </c>
      <c r="F182" s="1186" t="s">
        <v>3525</v>
      </c>
      <c r="G182" s="1175" t="s">
        <v>3554</v>
      </c>
      <c r="H182" s="1179" t="s">
        <v>3536</v>
      </c>
    </row>
    <row r="183" spans="1:8" ht="51" x14ac:dyDescent="0.2">
      <c r="A183" s="1274">
        <v>25</v>
      </c>
      <c r="B183" s="1192" t="s">
        <v>3557</v>
      </c>
      <c r="C183" s="1192" t="s">
        <v>3513</v>
      </c>
      <c r="D183" s="1180">
        <v>100000000</v>
      </c>
      <c r="E183" s="1181">
        <v>1000000000</v>
      </c>
      <c r="F183" s="1182" t="s">
        <v>2062</v>
      </c>
      <c r="G183" s="1164" t="s">
        <v>3558</v>
      </c>
      <c r="H183" s="1170" t="s">
        <v>3536</v>
      </c>
    </row>
    <row r="184" spans="1:8" ht="51" x14ac:dyDescent="0.2">
      <c r="A184" s="523">
        <v>26</v>
      </c>
      <c r="B184" s="1108" t="s">
        <v>3559</v>
      </c>
      <c r="C184" s="1108" t="s">
        <v>3513</v>
      </c>
      <c r="D184" s="1184">
        <v>100000000</v>
      </c>
      <c r="E184" s="1185">
        <v>1000000000</v>
      </c>
      <c r="F184" s="1186" t="s">
        <v>3560</v>
      </c>
      <c r="G184" s="1175" t="s">
        <v>3558</v>
      </c>
      <c r="H184" s="1179" t="s">
        <v>3536</v>
      </c>
    </row>
    <row r="185" spans="1:8" ht="25.5" x14ac:dyDescent="0.2">
      <c r="A185" s="1274">
        <v>27</v>
      </c>
      <c r="B185" s="1192" t="s">
        <v>3561</v>
      </c>
      <c r="C185" s="1192" t="s">
        <v>3285</v>
      </c>
      <c r="D185" s="1180">
        <v>30000000</v>
      </c>
      <c r="E185" s="1181">
        <v>300000000</v>
      </c>
      <c r="F185" s="1182" t="s">
        <v>2909</v>
      </c>
      <c r="G185" s="1164" t="s">
        <v>3502</v>
      </c>
      <c r="H185" s="1164" t="s">
        <v>3287</v>
      </c>
    </row>
    <row r="186" spans="1:8" ht="25.5" x14ac:dyDescent="0.2">
      <c r="A186" s="523">
        <v>28</v>
      </c>
      <c r="B186" s="1108" t="s">
        <v>3562</v>
      </c>
      <c r="C186" s="1108" t="s">
        <v>3285</v>
      </c>
      <c r="D186" s="1184">
        <v>50000000</v>
      </c>
      <c r="E186" s="1185">
        <v>500000000</v>
      </c>
      <c r="F186" s="1186" t="s">
        <v>2441</v>
      </c>
      <c r="G186" s="1175" t="s">
        <v>3502</v>
      </c>
      <c r="H186" s="1175" t="s">
        <v>3287</v>
      </c>
    </row>
    <row r="187" spans="1:8" ht="38.25" x14ac:dyDescent="0.2">
      <c r="A187" s="1274">
        <v>29</v>
      </c>
      <c r="B187" s="1192" t="s">
        <v>3563</v>
      </c>
      <c r="C187" s="1192" t="s">
        <v>3285</v>
      </c>
      <c r="D187" s="1180">
        <v>200000000</v>
      </c>
      <c r="E187" s="1181">
        <v>2000000000</v>
      </c>
      <c r="F187" s="1182" t="s">
        <v>2435</v>
      </c>
      <c r="G187" s="1164" t="s">
        <v>3502</v>
      </c>
      <c r="H187" s="1164" t="s">
        <v>3287</v>
      </c>
    </row>
    <row r="188" spans="1:8" ht="25.5" x14ac:dyDescent="0.2">
      <c r="A188" s="523">
        <v>30</v>
      </c>
      <c r="B188" s="1108" t="s">
        <v>3564</v>
      </c>
      <c r="C188" s="1108" t="s">
        <v>3285</v>
      </c>
      <c r="D188" s="1184">
        <v>200000000</v>
      </c>
      <c r="E188" s="1185">
        <v>2000000000</v>
      </c>
      <c r="F188" s="1186" t="s">
        <v>2435</v>
      </c>
      <c r="G188" s="1175" t="s">
        <v>3502</v>
      </c>
      <c r="H188" s="1175" t="s">
        <v>3287</v>
      </c>
    </row>
    <row r="189" spans="1:8" ht="25.5" x14ac:dyDescent="0.2">
      <c r="A189" s="1274">
        <v>31</v>
      </c>
      <c r="B189" s="1192" t="s">
        <v>3565</v>
      </c>
      <c r="C189" s="1192" t="s">
        <v>3285</v>
      </c>
      <c r="D189" s="1180">
        <v>400000000</v>
      </c>
      <c r="E189" s="1181">
        <v>4000000000</v>
      </c>
      <c r="F189" s="1182" t="s">
        <v>3088</v>
      </c>
      <c r="G189" s="1164" t="s">
        <v>3502</v>
      </c>
      <c r="H189" s="1164" t="s">
        <v>3287</v>
      </c>
    </row>
    <row r="190" spans="1:8" ht="25.5" x14ac:dyDescent="0.2">
      <c r="A190" s="523">
        <v>32</v>
      </c>
      <c r="B190" s="1108" t="s">
        <v>3566</v>
      </c>
      <c r="C190" s="1108" t="s">
        <v>3285</v>
      </c>
      <c r="D190" s="1184">
        <v>100000000</v>
      </c>
      <c r="E190" s="1185">
        <v>1000000000</v>
      </c>
      <c r="F190" s="1186" t="s">
        <v>3088</v>
      </c>
      <c r="G190" s="1175" t="s">
        <v>3502</v>
      </c>
      <c r="H190" s="1175" t="s">
        <v>3287</v>
      </c>
    </row>
    <row r="191" spans="1:8" ht="25.5" x14ac:dyDescent="0.2">
      <c r="A191" s="523">
        <v>33</v>
      </c>
      <c r="B191" s="1108" t="s">
        <v>3567</v>
      </c>
      <c r="C191" s="1108" t="s">
        <v>3285</v>
      </c>
      <c r="D191" s="1184">
        <v>220000000</v>
      </c>
      <c r="E191" s="1185">
        <v>2200000000</v>
      </c>
      <c r="F191" s="1186" t="s">
        <v>3525</v>
      </c>
      <c r="G191" s="1175" t="s">
        <v>3568</v>
      </c>
      <c r="H191" s="1175" t="s">
        <v>3287</v>
      </c>
    </row>
    <row r="192" spans="1:8" x14ac:dyDescent="0.2">
      <c r="A192" s="1193"/>
      <c r="B192" s="1194" t="s">
        <v>39</v>
      </c>
      <c r="C192" s="1194"/>
      <c r="D192" s="1195">
        <f>SUM(D158:D191)</f>
        <v>3932500000</v>
      </c>
      <c r="E192" s="1195">
        <f>SUM(E158:E191)</f>
        <v>39325000000</v>
      </c>
      <c r="F192" s="1196"/>
      <c r="G192" s="1197"/>
      <c r="H192" s="1198"/>
    </row>
    <row r="193" spans="1:8" x14ac:dyDescent="0.2">
      <c r="A193" s="1280"/>
      <c r="B193" s="1281" t="s">
        <v>3569</v>
      </c>
      <c r="C193" s="1282"/>
      <c r="D193" s="1283">
        <v>4227500000</v>
      </c>
      <c r="E193" s="1284">
        <v>42275000000</v>
      </c>
      <c r="F193" s="1282"/>
      <c r="G193" s="1280"/>
      <c r="H193" s="1285"/>
    </row>
    <row r="195" spans="1:8" x14ac:dyDescent="0.2">
      <c r="A195" s="1295" t="s">
        <v>2927</v>
      </c>
      <c r="B195" s="1296"/>
      <c r="C195" s="1296"/>
      <c r="D195" s="1296"/>
      <c r="E195" s="1296"/>
      <c r="F195" s="1296"/>
      <c r="G195" s="1296"/>
    </row>
    <row r="196" spans="1:8" ht="13.5" thickBot="1" x14ac:dyDescent="0.25">
      <c r="A196" s="1297"/>
      <c r="B196" s="1298"/>
      <c r="C196" s="1298"/>
      <c r="D196" s="1298"/>
      <c r="E196" s="1298"/>
      <c r="F196" s="1298"/>
      <c r="G196" s="1298"/>
    </row>
    <row r="197" spans="1:8" ht="14.25" thickTop="1" thickBot="1" x14ac:dyDescent="0.25">
      <c r="A197" s="663" t="s">
        <v>700</v>
      </c>
      <c r="B197" s="664" t="s">
        <v>2928</v>
      </c>
      <c r="C197" s="664" t="s">
        <v>1572</v>
      </c>
      <c r="D197" s="664" t="s">
        <v>1259</v>
      </c>
      <c r="E197" s="663" t="s">
        <v>1573</v>
      </c>
      <c r="F197" s="663" t="s">
        <v>1058</v>
      </c>
      <c r="G197" s="663" t="s">
        <v>816</v>
      </c>
    </row>
    <row r="198" spans="1:8" ht="15.75" thickTop="1" x14ac:dyDescent="0.25">
      <c r="A198" s="1291">
        <v>1</v>
      </c>
      <c r="B198" s="1292" t="s">
        <v>3570</v>
      </c>
      <c r="C198" s="1293">
        <v>3000000</v>
      </c>
      <c r="D198" s="1294">
        <f>C198*1000</f>
        <v>3000000000</v>
      </c>
      <c r="E198" s="1292" t="s">
        <v>3571</v>
      </c>
      <c r="F198" s="1292" t="s">
        <v>3572</v>
      </c>
      <c r="G198" s="1292"/>
    </row>
    <row r="199" spans="1:8" ht="15" x14ac:dyDescent="0.25">
      <c r="A199" s="1291">
        <v>2</v>
      </c>
      <c r="B199" s="1292" t="s">
        <v>3573</v>
      </c>
      <c r="C199" s="1293">
        <v>1000000</v>
      </c>
      <c r="D199" s="1294">
        <v>1000000000</v>
      </c>
      <c r="E199" s="1292" t="s">
        <v>3574</v>
      </c>
      <c r="F199" s="1292" t="s">
        <v>3575</v>
      </c>
      <c r="G199" s="1292"/>
    </row>
    <row r="200" spans="1:8" ht="15" x14ac:dyDescent="0.25">
      <c r="A200" s="1291">
        <v>3</v>
      </c>
      <c r="B200" s="1292" t="s">
        <v>3576</v>
      </c>
      <c r="C200" s="1293">
        <v>750000</v>
      </c>
      <c r="D200" s="1294">
        <v>750000000</v>
      </c>
      <c r="E200" s="1292" t="s">
        <v>3577</v>
      </c>
      <c r="F200" s="1292" t="s">
        <v>3578</v>
      </c>
      <c r="G200" s="1292"/>
    </row>
    <row r="201" spans="1:8" ht="15" x14ac:dyDescent="0.25">
      <c r="A201" s="1291">
        <v>4</v>
      </c>
      <c r="B201" s="1292" t="s">
        <v>3579</v>
      </c>
      <c r="C201" s="1293">
        <v>1000000</v>
      </c>
      <c r="D201" s="1294">
        <f>C201*1000</f>
        <v>1000000000</v>
      </c>
      <c r="E201" s="1292" t="s">
        <v>3580</v>
      </c>
      <c r="F201" s="1292" t="s">
        <v>3581</v>
      </c>
      <c r="G201" s="1292"/>
    </row>
    <row r="202" spans="1:8" ht="15.75" thickBot="1" x14ac:dyDescent="0.3">
      <c r="A202" s="1291">
        <v>5</v>
      </c>
      <c r="B202" s="1292" t="s">
        <v>3582</v>
      </c>
      <c r="C202" s="1293">
        <v>500000</v>
      </c>
      <c r="D202" s="1294">
        <f>C202*1000</f>
        <v>500000000</v>
      </c>
      <c r="E202" s="1292" t="s">
        <v>3583</v>
      </c>
      <c r="F202" s="1292" t="s">
        <v>3584</v>
      </c>
      <c r="G202" s="1292"/>
    </row>
    <row r="203" spans="1:8" ht="14.25" thickTop="1" thickBot="1" x14ac:dyDescent="0.25">
      <c r="A203" s="672" t="s">
        <v>38</v>
      </c>
      <c r="B203" s="901" t="s">
        <v>39</v>
      </c>
      <c r="C203" s="669">
        <f>SUM(C198:C202)</f>
        <v>6250000</v>
      </c>
      <c r="D203" s="669">
        <f>SUM(D198:D202)</f>
        <v>6250000000</v>
      </c>
      <c r="E203" s="670"/>
      <c r="F203" s="671"/>
      <c r="G203" s="671"/>
    </row>
    <row r="204" spans="1:8" ht="13.5" thickTop="1" x14ac:dyDescent="0.2"/>
  </sheetData>
  <mergeCells count="51">
    <mergeCell ref="A35:O35"/>
    <mergeCell ref="A1:O4"/>
    <mergeCell ref="A6:O6"/>
    <mergeCell ref="A7:A8"/>
    <mergeCell ref="B7:B8"/>
    <mergeCell ref="C7:C8"/>
    <mergeCell ref="D7:D8"/>
    <mergeCell ref="E7:E8"/>
    <mergeCell ref="F7:F8"/>
    <mergeCell ref="G7:G8"/>
    <mergeCell ref="H7:H8"/>
    <mergeCell ref="K7:K8"/>
    <mergeCell ref="M7:M8"/>
    <mergeCell ref="N7:N8"/>
    <mergeCell ref="O7:O8"/>
    <mergeCell ref="A34:O34"/>
    <mergeCell ref="A53:J54"/>
    <mergeCell ref="A36:A37"/>
    <mergeCell ref="B36:B37"/>
    <mergeCell ref="C36:C37"/>
    <mergeCell ref="D36:D37"/>
    <mergeCell ref="E36:E37"/>
    <mergeCell ref="F36:F37"/>
    <mergeCell ref="G36:G37"/>
    <mergeCell ref="H36:H37"/>
    <mergeCell ref="J36:J37"/>
    <mergeCell ref="K36:K37"/>
    <mergeCell ref="A41:K42"/>
    <mergeCell ref="A141:N141"/>
    <mergeCell ref="A55:A56"/>
    <mergeCell ref="B55:B56"/>
    <mergeCell ref="C55:C56"/>
    <mergeCell ref="D55:D56"/>
    <mergeCell ref="H55:H56"/>
    <mergeCell ref="I55:I56"/>
    <mergeCell ref="E55:E56"/>
    <mergeCell ref="F55:G55"/>
    <mergeCell ref="J55:J56"/>
    <mergeCell ref="N142:N143"/>
    <mergeCell ref="A155:G156"/>
    <mergeCell ref="A142:A143"/>
    <mergeCell ref="B142:B143"/>
    <mergeCell ref="C142:C143"/>
    <mergeCell ref="E142:E143"/>
    <mergeCell ref="F142:F143"/>
    <mergeCell ref="G142:G143"/>
    <mergeCell ref="A195:G196"/>
    <mergeCell ref="H142:H143"/>
    <mergeCell ref="I142:I143"/>
    <mergeCell ref="J142:J143"/>
    <mergeCell ref="M142:M143"/>
  </mergeCells>
  <pageMargins left="0.7" right="0.7" top="0.75" bottom="0.75" header="0.3" footer="0.3"/>
  <pageSetup scale="38" fitToHeight="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K569"/>
  <sheetViews>
    <sheetView topLeftCell="A22" zoomScaleNormal="100" workbookViewId="0">
      <selection activeCell="A2" sqref="A2:N3"/>
    </sheetView>
  </sheetViews>
  <sheetFormatPr defaultRowHeight="12.75" x14ac:dyDescent="0.2"/>
  <cols>
    <col min="1" max="1" width="4.7109375" customWidth="1"/>
    <col min="2" max="2" width="40.7109375" customWidth="1"/>
    <col min="3" max="3" width="12.7109375" style="5" customWidth="1"/>
    <col min="4" max="6" width="14.7109375" customWidth="1"/>
    <col min="7" max="7" width="18" bestFit="1" customWidth="1"/>
    <col min="8" max="8" width="17.7109375" customWidth="1"/>
    <col min="9" max="9" width="17.28515625" customWidth="1"/>
    <col min="10" max="10" width="10.7109375" customWidth="1"/>
    <col min="11" max="11" width="16.5703125" bestFit="1" customWidth="1"/>
    <col min="12" max="12" width="7.28515625" customWidth="1"/>
    <col min="13" max="13" width="18.7109375" customWidth="1"/>
    <col min="14" max="14" width="10.7109375" customWidth="1"/>
  </cols>
  <sheetData>
    <row r="1" spans="1:14" x14ac:dyDescent="0.2">
      <c r="A1" s="373"/>
      <c r="B1" s="373"/>
      <c r="C1" s="374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</row>
    <row r="2" spans="1:14" ht="20.25" customHeight="1" x14ac:dyDescent="0.2">
      <c r="A2" s="1402" t="s">
        <v>1322</v>
      </c>
      <c r="B2" s="1402"/>
      <c r="C2" s="1402"/>
      <c r="D2" s="1402"/>
      <c r="E2" s="1402"/>
      <c r="F2" s="1402"/>
      <c r="G2" s="1402"/>
      <c r="H2" s="1402"/>
      <c r="I2" s="1402"/>
      <c r="J2" s="1402"/>
      <c r="K2" s="1402"/>
      <c r="L2" s="1402"/>
      <c r="M2" s="1402"/>
      <c r="N2" s="1402"/>
    </row>
    <row r="3" spans="1:14" ht="13.5" thickBot="1" x14ac:dyDescent="0.25">
      <c r="A3" s="1404"/>
      <c r="B3" s="1404"/>
      <c r="C3" s="1404"/>
      <c r="D3" s="1404"/>
      <c r="E3" s="1404"/>
      <c r="F3" s="1404"/>
      <c r="G3" s="1404"/>
      <c r="H3" s="1404"/>
      <c r="I3" s="1404"/>
      <c r="J3" s="1404"/>
      <c r="K3" s="1404"/>
      <c r="L3" s="1404"/>
      <c r="M3" s="1404"/>
      <c r="N3" s="1404"/>
    </row>
    <row r="4" spans="1:14" ht="20.100000000000001" customHeight="1" thickTop="1" x14ac:dyDescent="0.2">
      <c r="A4" s="1449" t="s">
        <v>700</v>
      </c>
      <c r="B4" s="1451" t="s">
        <v>1057</v>
      </c>
      <c r="C4" s="1445" t="s">
        <v>508</v>
      </c>
      <c r="D4" s="1445" t="s">
        <v>900</v>
      </c>
      <c r="E4" s="1445" t="s">
        <v>901</v>
      </c>
      <c r="F4" s="1445" t="s">
        <v>1266</v>
      </c>
      <c r="G4" s="1445" t="s">
        <v>1267</v>
      </c>
      <c r="H4" s="1445" t="s">
        <v>1268</v>
      </c>
      <c r="I4" s="277" t="s">
        <v>1269</v>
      </c>
      <c r="J4" s="1441" t="s">
        <v>1270</v>
      </c>
      <c r="K4" s="278" t="s">
        <v>1271</v>
      </c>
      <c r="L4" s="1441" t="str">
        <f>J4</f>
        <v>% of Issued Capital</v>
      </c>
      <c r="M4" s="1445" t="s">
        <v>263</v>
      </c>
      <c r="N4" s="1447" t="s">
        <v>1058</v>
      </c>
    </row>
    <row r="5" spans="1:14" ht="20.100000000000001" customHeight="1" thickBot="1" x14ac:dyDescent="0.25">
      <c r="A5" s="1450"/>
      <c r="B5" s="1452"/>
      <c r="C5" s="1446"/>
      <c r="D5" s="1446"/>
      <c r="E5" s="1446"/>
      <c r="F5" s="1446"/>
      <c r="G5" s="1446"/>
      <c r="H5" s="1446"/>
      <c r="I5" s="279" t="s">
        <v>1272</v>
      </c>
      <c r="J5" s="1442"/>
      <c r="K5" s="279" t="s">
        <v>1272</v>
      </c>
      <c r="L5" s="1442"/>
      <c r="M5" s="1446"/>
      <c r="N5" s="1448"/>
    </row>
    <row r="6" spans="1:14" ht="52.5" hidden="1" customHeight="1" thickTop="1" thickBot="1" x14ac:dyDescent="0.25">
      <c r="A6" s="361" t="s">
        <v>1273</v>
      </c>
      <c r="B6" s="280" t="s">
        <v>1274</v>
      </c>
      <c r="C6" s="280" t="s">
        <v>1275</v>
      </c>
      <c r="D6" s="280" t="s">
        <v>1276</v>
      </c>
      <c r="E6" s="280" t="s">
        <v>1277</v>
      </c>
      <c r="F6" s="280" t="s">
        <v>1278</v>
      </c>
      <c r="G6" s="280" t="s">
        <v>1279</v>
      </c>
      <c r="H6" s="280" t="s">
        <v>1280</v>
      </c>
      <c r="I6" s="281" t="s">
        <v>1281</v>
      </c>
      <c r="J6" s="281" t="s">
        <v>1282</v>
      </c>
      <c r="K6" s="282" t="s">
        <v>1283</v>
      </c>
      <c r="L6" s="281" t="s">
        <v>1284</v>
      </c>
      <c r="M6" s="280" t="s">
        <v>1285</v>
      </c>
      <c r="N6" s="362" t="s">
        <v>1286</v>
      </c>
    </row>
    <row r="7" spans="1:14" ht="24.95" customHeight="1" thickTop="1" x14ac:dyDescent="0.2">
      <c r="A7" s="363">
        <v>1</v>
      </c>
      <c r="B7" s="284" t="s">
        <v>1583</v>
      </c>
      <c r="C7" s="283" t="s">
        <v>1060</v>
      </c>
      <c r="D7" s="285">
        <v>1</v>
      </c>
      <c r="E7" s="286">
        <v>11500000</v>
      </c>
      <c r="F7" s="287">
        <v>11500000</v>
      </c>
      <c r="G7" s="288">
        <v>100</v>
      </c>
      <c r="H7" s="286">
        <v>1150000000</v>
      </c>
      <c r="I7" s="286">
        <v>115000000</v>
      </c>
      <c r="J7" s="289">
        <v>0.1</v>
      </c>
      <c r="K7" s="304">
        <v>862500000</v>
      </c>
      <c r="L7" s="289">
        <v>0.75</v>
      </c>
      <c r="M7" s="284" t="s">
        <v>1287</v>
      </c>
      <c r="N7" s="364" t="s">
        <v>1288</v>
      </c>
    </row>
    <row r="8" spans="1:14" ht="24.95" customHeight="1" x14ac:dyDescent="0.2">
      <c r="A8" s="347">
        <v>2</v>
      </c>
      <c r="B8" s="291" t="s">
        <v>1584</v>
      </c>
      <c r="C8" s="290" t="s">
        <v>1060</v>
      </c>
      <c r="D8" s="292">
        <v>12000001</v>
      </c>
      <c r="E8" s="292">
        <v>15000000</v>
      </c>
      <c r="F8" s="293">
        <v>3000000</v>
      </c>
      <c r="G8" s="294">
        <v>100</v>
      </c>
      <c r="H8" s="292">
        <v>300000000</v>
      </c>
      <c r="I8" s="292">
        <v>300000000</v>
      </c>
      <c r="J8" s="295">
        <v>0.2</v>
      </c>
      <c r="K8" s="297" t="s">
        <v>1289</v>
      </c>
      <c r="L8" s="295" t="s">
        <v>1289</v>
      </c>
      <c r="M8" s="291" t="s">
        <v>1290</v>
      </c>
      <c r="N8" s="350" t="s">
        <v>1291</v>
      </c>
    </row>
    <row r="9" spans="1:14" ht="24.95" customHeight="1" x14ac:dyDescent="0.2">
      <c r="A9" s="363">
        <v>3</v>
      </c>
      <c r="B9" s="284" t="s">
        <v>1585</v>
      </c>
      <c r="C9" s="283" t="s">
        <v>1060</v>
      </c>
      <c r="D9" s="285">
        <v>1</v>
      </c>
      <c r="E9" s="286">
        <v>2210000</v>
      </c>
      <c r="F9" s="287">
        <v>2210000</v>
      </c>
      <c r="G9" s="288">
        <v>100</v>
      </c>
      <c r="H9" s="286">
        <v>221000000</v>
      </c>
      <c r="I9" s="286">
        <v>26000000</v>
      </c>
      <c r="J9" s="289">
        <v>0.1</v>
      </c>
      <c r="K9" s="304">
        <v>195000000</v>
      </c>
      <c r="L9" s="289">
        <v>0.75</v>
      </c>
      <c r="M9" s="284" t="s">
        <v>1292</v>
      </c>
      <c r="N9" s="364" t="s">
        <v>1293</v>
      </c>
    </row>
    <row r="10" spans="1:14" ht="24.95" customHeight="1" x14ac:dyDescent="0.2">
      <c r="A10" s="347">
        <v>4</v>
      </c>
      <c r="B10" s="296" t="s">
        <v>1318</v>
      </c>
      <c r="C10" s="290" t="s">
        <v>1060</v>
      </c>
      <c r="D10" s="292">
        <v>4900001</v>
      </c>
      <c r="E10" s="292">
        <v>7000000</v>
      </c>
      <c r="F10" s="293">
        <v>2100000</v>
      </c>
      <c r="G10" s="294">
        <v>100</v>
      </c>
      <c r="H10" s="292">
        <v>210000000</v>
      </c>
      <c r="I10" s="292">
        <v>210000000</v>
      </c>
      <c r="J10" s="295">
        <v>0.3</v>
      </c>
      <c r="K10" s="297" t="s">
        <v>1289</v>
      </c>
      <c r="L10" s="295" t="s">
        <v>1289</v>
      </c>
      <c r="M10" s="291" t="s">
        <v>1294</v>
      </c>
      <c r="N10" s="348" t="s">
        <v>1295</v>
      </c>
    </row>
    <row r="11" spans="1:14" ht="24.95" customHeight="1" x14ac:dyDescent="0.2">
      <c r="A11" s="363">
        <v>5</v>
      </c>
      <c r="B11" s="298" t="s">
        <v>1586</v>
      </c>
      <c r="C11" s="283" t="s">
        <v>1060</v>
      </c>
      <c r="D11" s="285">
        <v>1</v>
      </c>
      <c r="E11" s="286">
        <v>8523336</v>
      </c>
      <c r="F11" s="287">
        <v>8523336</v>
      </c>
      <c r="G11" s="288">
        <v>100</v>
      </c>
      <c r="H11" s="286">
        <v>852333600</v>
      </c>
      <c r="I11" s="286">
        <v>106541700</v>
      </c>
      <c r="J11" s="289">
        <v>0.1</v>
      </c>
      <c r="K11" s="304">
        <v>745791900</v>
      </c>
      <c r="L11" s="289">
        <v>0.7</v>
      </c>
      <c r="M11" s="284" t="s">
        <v>1296</v>
      </c>
      <c r="N11" s="365" t="s">
        <v>1297</v>
      </c>
    </row>
    <row r="12" spans="1:14" ht="24.95" customHeight="1" x14ac:dyDescent="0.2">
      <c r="A12" s="347">
        <v>6</v>
      </c>
      <c r="B12" s="296" t="s">
        <v>1587</v>
      </c>
      <c r="C12" s="290" t="s">
        <v>1060</v>
      </c>
      <c r="D12" s="299">
        <v>1</v>
      </c>
      <c r="E12" s="292">
        <v>2160000</v>
      </c>
      <c r="F12" s="293">
        <v>2160000</v>
      </c>
      <c r="G12" s="294">
        <v>100</v>
      </c>
      <c r="H12" s="292">
        <v>216000000</v>
      </c>
      <c r="I12" s="300">
        <v>27000000</v>
      </c>
      <c r="J12" s="295">
        <v>0.1</v>
      </c>
      <c r="K12" s="297">
        <v>189000000</v>
      </c>
      <c r="L12" s="295">
        <v>0.7</v>
      </c>
      <c r="M12" s="296" t="s">
        <v>1296</v>
      </c>
      <c r="N12" s="348" t="s">
        <v>1297</v>
      </c>
    </row>
    <row r="13" spans="1:14" ht="24.95" customHeight="1" x14ac:dyDescent="0.2">
      <c r="A13" s="363">
        <v>7</v>
      </c>
      <c r="B13" s="284" t="s">
        <v>1588</v>
      </c>
      <c r="C13" s="283" t="s">
        <v>458</v>
      </c>
      <c r="D13" s="286">
        <v>39423587</v>
      </c>
      <c r="E13" s="286">
        <v>39491354</v>
      </c>
      <c r="F13" s="287">
        <v>67767.87</v>
      </c>
      <c r="G13" s="288">
        <v>971</v>
      </c>
      <c r="H13" s="286">
        <v>65802601.769999996</v>
      </c>
      <c r="I13" s="301">
        <v>65802601.769999996</v>
      </c>
      <c r="J13" s="289" t="s">
        <v>1289</v>
      </c>
      <c r="K13" s="308" t="s">
        <v>1289</v>
      </c>
      <c r="L13" s="289" t="s">
        <v>1289</v>
      </c>
      <c r="M13" s="302" t="s">
        <v>1292</v>
      </c>
      <c r="N13" s="365" t="s">
        <v>1297</v>
      </c>
    </row>
    <row r="14" spans="1:14" ht="24.95" customHeight="1" x14ac:dyDescent="0.2">
      <c r="A14" s="347">
        <v>8</v>
      </c>
      <c r="B14" s="211" t="s">
        <v>1298</v>
      </c>
      <c r="C14" s="210" t="s">
        <v>453</v>
      </c>
      <c r="D14" s="292">
        <v>1</v>
      </c>
      <c r="E14" s="292">
        <v>316000</v>
      </c>
      <c r="F14" s="293">
        <v>316000</v>
      </c>
      <c r="G14" s="294">
        <v>100</v>
      </c>
      <c r="H14" s="292">
        <v>31600000</v>
      </c>
      <c r="I14" s="300">
        <v>9480000</v>
      </c>
      <c r="J14" s="295">
        <v>0.3</v>
      </c>
      <c r="K14" s="297">
        <v>22120000</v>
      </c>
      <c r="L14" s="295">
        <v>0.7</v>
      </c>
      <c r="M14" s="171" t="s">
        <v>1287</v>
      </c>
      <c r="N14" s="348" t="s">
        <v>1299</v>
      </c>
    </row>
    <row r="15" spans="1:14" ht="24.95" customHeight="1" x14ac:dyDescent="0.2">
      <c r="A15" s="363">
        <v>9</v>
      </c>
      <c r="B15" s="284" t="s">
        <v>1589</v>
      </c>
      <c r="C15" s="283" t="s">
        <v>446</v>
      </c>
      <c r="D15" s="286">
        <v>21675001</v>
      </c>
      <c r="E15" s="286">
        <v>24771429</v>
      </c>
      <c r="F15" s="287">
        <v>3096429</v>
      </c>
      <c r="G15" s="288">
        <v>1425</v>
      </c>
      <c r="H15" s="286">
        <v>4412411325</v>
      </c>
      <c r="I15" s="301">
        <v>4412411325</v>
      </c>
      <c r="J15" s="289" t="s">
        <v>1289</v>
      </c>
      <c r="K15" s="308" t="s">
        <v>1289</v>
      </c>
      <c r="L15" s="289"/>
      <c r="M15" s="302" t="s">
        <v>1290</v>
      </c>
      <c r="N15" s="365" t="s">
        <v>1300</v>
      </c>
    </row>
    <row r="16" spans="1:14" ht="24.95" customHeight="1" x14ac:dyDescent="0.2">
      <c r="A16" s="347">
        <v>10</v>
      </c>
      <c r="B16" s="296" t="s">
        <v>1301</v>
      </c>
      <c r="C16" s="290" t="s">
        <v>453</v>
      </c>
      <c r="D16" s="292">
        <v>1</v>
      </c>
      <c r="E16" s="292">
        <v>2000000</v>
      </c>
      <c r="F16" s="293">
        <v>2000000</v>
      </c>
      <c r="G16" s="294">
        <v>100</v>
      </c>
      <c r="H16" s="292">
        <v>200000000</v>
      </c>
      <c r="I16" s="300">
        <v>60000000</v>
      </c>
      <c r="J16" s="295">
        <v>0.3</v>
      </c>
      <c r="K16" s="297">
        <v>140000000</v>
      </c>
      <c r="L16" s="295">
        <v>0.7</v>
      </c>
      <c r="M16" s="296" t="s">
        <v>1302</v>
      </c>
      <c r="N16" s="348" t="s">
        <v>1303</v>
      </c>
    </row>
    <row r="17" spans="1:37" ht="24.95" customHeight="1" x14ac:dyDescent="0.2">
      <c r="A17" s="363">
        <v>11</v>
      </c>
      <c r="B17" s="284" t="s">
        <v>1590</v>
      </c>
      <c r="C17" s="283" t="s">
        <v>1060</v>
      </c>
      <c r="D17" s="286" t="s">
        <v>1289</v>
      </c>
      <c r="E17" s="286" t="s">
        <v>1289</v>
      </c>
      <c r="F17" s="287" t="s">
        <v>1289</v>
      </c>
      <c r="G17" s="288"/>
      <c r="H17" s="286" t="s">
        <v>1289</v>
      </c>
      <c r="I17" s="301">
        <v>172500000</v>
      </c>
      <c r="J17" s="289">
        <v>0.15</v>
      </c>
      <c r="K17" s="308" t="s">
        <v>1289</v>
      </c>
      <c r="L17" s="289" t="s">
        <v>1289</v>
      </c>
      <c r="M17" s="302" t="s">
        <v>1287</v>
      </c>
      <c r="N17" s="365" t="s">
        <v>1304</v>
      </c>
    </row>
    <row r="18" spans="1:37" ht="24.95" customHeight="1" x14ac:dyDescent="0.2">
      <c r="A18" s="347">
        <v>12</v>
      </c>
      <c r="B18" s="296" t="s">
        <v>1591</v>
      </c>
      <c r="C18" s="290" t="s">
        <v>458</v>
      </c>
      <c r="D18" s="292">
        <v>37499014</v>
      </c>
      <c r="E18" s="292">
        <v>40057153</v>
      </c>
      <c r="F18" s="292">
        <v>2558140</v>
      </c>
      <c r="G18" s="294">
        <v>1290</v>
      </c>
      <c r="H18" s="292">
        <v>3300000600</v>
      </c>
      <c r="I18" s="300">
        <v>3300000600</v>
      </c>
      <c r="J18" s="295" t="s">
        <v>1289</v>
      </c>
      <c r="K18" s="297" t="s">
        <v>1289</v>
      </c>
      <c r="L18" s="295" t="s">
        <v>1289</v>
      </c>
      <c r="M18" s="303" t="s">
        <v>1292</v>
      </c>
      <c r="N18" s="366" t="s">
        <v>1305</v>
      </c>
    </row>
    <row r="19" spans="1:37" ht="24.95" customHeight="1" x14ac:dyDescent="0.2">
      <c r="A19" s="363">
        <v>13</v>
      </c>
      <c r="B19" s="284" t="s">
        <v>1592</v>
      </c>
      <c r="C19" s="283" t="s">
        <v>1060</v>
      </c>
      <c r="D19" s="286">
        <v>1</v>
      </c>
      <c r="E19" s="286">
        <v>3485000</v>
      </c>
      <c r="F19" s="287">
        <v>3485000</v>
      </c>
      <c r="G19" s="288">
        <v>100</v>
      </c>
      <c r="H19" s="286">
        <v>348500000</v>
      </c>
      <c r="I19" s="301">
        <v>41000000</v>
      </c>
      <c r="J19" s="289">
        <v>0.1</v>
      </c>
      <c r="K19" s="304">
        <v>307500000</v>
      </c>
      <c r="L19" s="289" t="s">
        <v>1289</v>
      </c>
      <c r="M19" s="302" t="s">
        <v>1302</v>
      </c>
      <c r="N19" s="365" t="s">
        <v>1306</v>
      </c>
    </row>
    <row r="20" spans="1:37" ht="24.95" customHeight="1" x14ac:dyDescent="0.2">
      <c r="A20" s="347">
        <v>14</v>
      </c>
      <c r="B20" s="296" t="s">
        <v>1307</v>
      </c>
      <c r="C20" s="290" t="s">
        <v>453</v>
      </c>
      <c r="D20" s="292">
        <v>1</v>
      </c>
      <c r="E20" s="292">
        <v>400000</v>
      </c>
      <c r="F20" s="293">
        <v>400000</v>
      </c>
      <c r="G20" s="294">
        <v>100</v>
      </c>
      <c r="H20" s="292">
        <v>40000000</v>
      </c>
      <c r="I20" s="300">
        <v>12000000</v>
      </c>
      <c r="J20" s="295">
        <v>0.3</v>
      </c>
      <c r="K20" s="297">
        <v>28000000</v>
      </c>
      <c r="L20" s="295">
        <v>0.7</v>
      </c>
      <c r="M20" s="296" t="s">
        <v>1308</v>
      </c>
      <c r="N20" s="348" t="s">
        <v>1309</v>
      </c>
    </row>
    <row r="21" spans="1:37" ht="24.95" customHeight="1" x14ac:dyDescent="0.2">
      <c r="A21" s="363">
        <v>15</v>
      </c>
      <c r="B21" s="284" t="s">
        <v>1310</v>
      </c>
      <c r="C21" s="283" t="s">
        <v>453</v>
      </c>
      <c r="D21" s="286">
        <v>1</v>
      </c>
      <c r="E21" s="286">
        <v>1000000</v>
      </c>
      <c r="F21" s="287">
        <v>1000000</v>
      </c>
      <c r="G21" s="288">
        <v>100</v>
      </c>
      <c r="H21" s="286">
        <v>100000000</v>
      </c>
      <c r="I21" s="301">
        <v>30000000</v>
      </c>
      <c r="J21" s="289">
        <v>0.3</v>
      </c>
      <c r="K21" s="304">
        <v>70000000</v>
      </c>
      <c r="L21" s="289">
        <v>0.7</v>
      </c>
      <c r="M21" s="302" t="s">
        <v>1292</v>
      </c>
      <c r="N21" s="365" t="s">
        <v>1311</v>
      </c>
    </row>
    <row r="22" spans="1:37" ht="24.95" customHeight="1" x14ac:dyDescent="0.2">
      <c r="A22" s="347">
        <v>16</v>
      </c>
      <c r="B22" s="296" t="s">
        <v>1593</v>
      </c>
      <c r="C22" s="291" t="s">
        <v>1060</v>
      </c>
      <c r="D22" s="292">
        <v>2160001</v>
      </c>
      <c r="E22" s="292">
        <v>2700000</v>
      </c>
      <c r="F22" s="293">
        <v>540000</v>
      </c>
      <c r="G22" s="294">
        <v>100</v>
      </c>
      <c r="H22" s="292">
        <v>54000000</v>
      </c>
      <c r="I22" s="300">
        <v>54000000</v>
      </c>
      <c r="J22" s="295">
        <v>0.2</v>
      </c>
      <c r="K22" s="297" t="s">
        <v>1289</v>
      </c>
      <c r="L22" s="295" t="s">
        <v>1289</v>
      </c>
      <c r="M22" s="296" t="s">
        <v>1296</v>
      </c>
      <c r="N22" s="348" t="s">
        <v>1312</v>
      </c>
    </row>
    <row r="23" spans="1:37" ht="24.95" customHeight="1" x14ac:dyDescent="0.2">
      <c r="A23" s="363">
        <v>17</v>
      </c>
      <c r="B23" s="298" t="s">
        <v>1594</v>
      </c>
      <c r="C23" s="284" t="s">
        <v>1060</v>
      </c>
      <c r="D23" s="285">
        <v>1</v>
      </c>
      <c r="E23" s="286">
        <v>2945144</v>
      </c>
      <c r="F23" s="287">
        <v>2945144</v>
      </c>
      <c r="G23" s="288">
        <v>100</v>
      </c>
      <c r="H23" s="286">
        <v>294514400</v>
      </c>
      <c r="I23" s="301">
        <v>36814400</v>
      </c>
      <c r="J23" s="289">
        <v>0.1</v>
      </c>
      <c r="K23" s="304">
        <v>257700000</v>
      </c>
      <c r="L23" s="289">
        <v>0.69999972836642288</v>
      </c>
      <c r="M23" s="305" t="s">
        <v>1290</v>
      </c>
      <c r="N23" s="367" t="s">
        <v>1313</v>
      </c>
    </row>
    <row r="24" spans="1:37" ht="24.95" customHeight="1" x14ac:dyDescent="0.2">
      <c r="A24" s="347">
        <v>18</v>
      </c>
      <c r="B24" s="291" t="s">
        <v>1319</v>
      </c>
      <c r="C24" s="291" t="s">
        <v>1060</v>
      </c>
      <c r="D24" s="299">
        <v>1</v>
      </c>
      <c r="E24" s="292">
        <v>4760000</v>
      </c>
      <c r="F24" s="293">
        <v>4760000</v>
      </c>
      <c r="G24" s="294">
        <v>100</v>
      </c>
      <c r="H24" s="292">
        <v>476000000</v>
      </c>
      <c r="I24" s="300">
        <v>56000000</v>
      </c>
      <c r="J24" s="295">
        <v>0.1</v>
      </c>
      <c r="K24" s="306">
        <v>420000000</v>
      </c>
      <c r="L24" s="295">
        <v>0.75</v>
      </c>
      <c r="M24" s="307" t="s">
        <v>1314</v>
      </c>
      <c r="N24" s="368" t="s">
        <v>1313</v>
      </c>
    </row>
    <row r="25" spans="1:37" ht="24.95" customHeight="1" x14ac:dyDescent="0.2">
      <c r="A25" s="363">
        <v>19</v>
      </c>
      <c r="B25" s="298" t="s">
        <v>1320</v>
      </c>
      <c r="C25" s="284" t="s">
        <v>1060</v>
      </c>
      <c r="D25" s="304">
        <v>8523337</v>
      </c>
      <c r="E25" s="286">
        <v>10654170</v>
      </c>
      <c r="F25" s="287">
        <v>2130834</v>
      </c>
      <c r="G25" s="288">
        <v>100</v>
      </c>
      <c r="H25" s="286">
        <v>213083400</v>
      </c>
      <c r="I25" s="301">
        <v>213083400</v>
      </c>
      <c r="J25" s="289">
        <v>0.2</v>
      </c>
      <c r="K25" s="308" t="s">
        <v>1289</v>
      </c>
      <c r="L25" s="289" t="s">
        <v>1289</v>
      </c>
      <c r="M25" s="305" t="s">
        <v>1296</v>
      </c>
      <c r="N25" s="367" t="s">
        <v>1315</v>
      </c>
    </row>
    <row r="26" spans="1:37" ht="24.95" customHeight="1" x14ac:dyDescent="0.2">
      <c r="A26" s="347">
        <v>20</v>
      </c>
      <c r="B26" s="171" t="s">
        <v>1321</v>
      </c>
      <c r="C26" s="171" t="s">
        <v>449</v>
      </c>
      <c r="D26" s="292">
        <v>5574204</v>
      </c>
      <c r="E26" s="292">
        <v>6557885</v>
      </c>
      <c r="F26" s="293">
        <v>983682</v>
      </c>
      <c r="G26" s="294">
        <v>220</v>
      </c>
      <c r="H26" s="292">
        <v>216410040</v>
      </c>
      <c r="I26" s="300">
        <v>216410040</v>
      </c>
      <c r="J26" s="295" t="s">
        <v>1289</v>
      </c>
      <c r="K26" s="297" t="s">
        <v>1289</v>
      </c>
      <c r="L26" s="295" t="s">
        <v>1289</v>
      </c>
      <c r="M26" s="307" t="s">
        <v>1287</v>
      </c>
      <c r="N26" s="368" t="s">
        <v>1316</v>
      </c>
    </row>
    <row r="27" spans="1:37" ht="24.95" customHeight="1" thickBot="1" x14ac:dyDescent="0.25">
      <c r="A27" s="363">
        <v>21</v>
      </c>
      <c r="B27" s="298" t="s">
        <v>1595</v>
      </c>
      <c r="C27" s="284" t="s">
        <v>1060</v>
      </c>
      <c r="D27" s="304">
        <v>2210001</v>
      </c>
      <c r="E27" s="286">
        <v>2600000</v>
      </c>
      <c r="F27" s="287">
        <v>390000</v>
      </c>
      <c r="G27" s="288">
        <v>100</v>
      </c>
      <c r="H27" s="286">
        <v>39000000</v>
      </c>
      <c r="I27" s="301">
        <v>39000000</v>
      </c>
      <c r="J27" s="289">
        <v>0.15</v>
      </c>
      <c r="K27" s="308" t="s">
        <v>1289</v>
      </c>
      <c r="L27" s="289" t="s">
        <v>1289</v>
      </c>
      <c r="M27" s="305" t="s">
        <v>1292</v>
      </c>
      <c r="N27" s="367" t="s">
        <v>1317</v>
      </c>
    </row>
    <row r="28" spans="1:37" ht="14.25" thickTop="1" thickBot="1" x14ac:dyDescent="0.25">
      <c r="A28" s="351"/>
      <c r="B28" s="352"/>
      <c r="C28" s="354"/>
      <c r="D28" s="354"/>
      <c r="E28" s="354" t="s">
        <v>39</v>
      </c>
      <c r="F28" s="369">
        <v>54166332.869999997</v>
      </c>
      <c r="G28" s="370"/>
      <c r="H28" s="369">
        <v>12740655966.77</v>
      </c>
      <c r="I28" s="369">
        <v>9503044066.7700005</v>
      </c>
      <c r="J28" s="371"/>
      <c r="K28" s="369">
        <v>3237611900</v>
      </c>
      <c r="L28" s="358"/>
      <c r="M28" s="372"/>
      <c r="N28" s="360"/>
    </row>
    <row r="29" spans="1:37" ht="13.5" thickTop="1" x14ac:dyDescent="0.2">
      <c r="A29" s="309"/>
      <c r="B29" s="309"/>
      <c r="C29" s="309"/>
      <c r="D29" s="309"/>
      <c r="E29" s="309"/>
      <c r="F29" s="309"/>
      <c r="G29" s="310"/>
      <c r="H29" s="309"/>
      <c r="I29" s="309"/>
      <c r="J29" s="309"/>
      <c r="K29" s="309"/>
      <c r="L29" s="309"/>
      <c r="M29" s="309"/>
      <c r="N29" s="310"/>
      <c r="O29" s="312"/>
      <c r="P29" s="312"/>
      <c r="Q29" s="312"/>
      <c r="R29" s="312"/>
      <c r="S29" s="312"/>
      <c r="T29" s="312"/>
      <c r="U29" s="312"/>
      <c r="V29" s="312"/>
      <c r="W29" s="312"/>
      <c r="X29" s="312"/>
      <c r="Y29" s="312"/>
      <c r="Z29" s="312"/>
      <c r="AA29" s="312"/>
      <c r="AB29" s="312"/>
      <c r="AC29" s="312"/>
      <c r="AD29" s="312"/>
      <c r="AE29" s="312"/>
      <c r="AF29" s="312"/>
      <c r="AG29" s="312"/>
      <c r="AH29" s="312"/>
      <c r="AI29" s="312"/>
      <c r="AJ29" s="312"/>
      <c r="AK29" s="312"/>
    </row>
    <row r="30" spans="1:37" x14ac:dyDescent="0.2">
      <c r="A30" s="312"/>
      <c r="B30" s="312"/>
      <c r="C30" s="313"/>
      <c r="D30" s="312"/>
      <c r="E30" s="312"/>
      <c r="F30" s="312"/>
      <c r="G30" s="312"/>
      <c r="H30" s="312"/>
      <c r="I30" s="312"/>
      <c r="J30" s="312"/>
      <c r="K30" s="312"/>
      <c r="L30" s="312"/>
      <c r="M30" s="312"/>
      <c r="N30" s="312"/>
      <c r="O30" s="312"/>
      <c r="P30" s="312"/>
      <c r="Q30" s="312"/>
      <c r="R30" s="312"/>
      <c r="S30" s="312"/>
      <c r="T30" s="312"/>
      <c r="U30" s="312"/>
      <c r="V30" s="312"/>
      <c r="W30" s="312"/>
      <c r="X30" s="312"/>
      <c r="Y30" s="312"/>
      <c r="Z30" s="312"/>
      <c r="AA30" s="312"/>
      <c r="AB30" s="312"/>
      <c r="AC30" s="312"/>
      <c r="AD30" s="312"/>
      <c r="AE30" s="312"/>
      <c r="AF30" s="312"/>
      <c r="AG30" s="312"/>
      <c r="AH30" s="312"/>
      <c r="AI30" s="312"/>
      <c r="AJ30" s="312"/>
      <c r="AK30" s="312"/>
    </row>
    <row r="31" spans="1:37" s="312" customFormat="1" ht="13.5" thickBot="1" x14ac:dyDescent="0.25">
      <c r="A31" s="373"/>
      <c r="B31" s="373"/>
      <c r="C31" s="374"/>
      <c r="D31" s="373"/>
      <c r="E31" s="373"/>
      <c r="F31" s="373"/>
      <c r="G31" s="373"/>
      <c r="H31" s="373"/>
      <c r="I31" s="373"/>
      <c r="J31" s="373"/>
      <c r="K31" s="373"/>
      <c r="L31" s="373"/>
      <c r="M31" s="373"/>
      <c r="N31" s="373"/>
    </row>
    <row r="32" spans="1:37" ht="20.25" x14ac:dyDescent="0.3">
      <c r="A32" s="1395" t="s">
        <v>1323</v>
      </c>
      <c r="B32" s="1396"/>
      <c r="C32" s="1396"/>
      <c r="D32" s="1396"/>
      <c r="E32" s="1396"/>
      <c r="F32" s="1396"/>
      <c r="G32" s="1396"/>
      <c r="H32" s="1396"/>
      <c r="I32" s="1396"/>
      <c r="J32" s="1397"/>
      <c r="K32" s="412"/>
      <c r="L32" s="412"/>
      <c r="M32" s="412"/>
      <c r="N32" s="412"/>
      <c r="O32" s="312"/>
      <c r="P32" s="312"/>
      <c r="Q32" s="312"/>
      <c r="R32" s="312"/>
      <c r="S32" s="312"/>
      <c r="T32" s="312"/>
      <c r="U32" s="312"/>
      <c r="V32" s="312"/>
      <c r="W32" s="312"/>
      <c r="X32" s="312"/>
      <c r="Y32" s="312"/>
      <c r="Z32" s="312"/>
      <c r="AA32" s="312"/>
      <c r="AB32" s="312"/>
      <c r="AC32" s="312"/>
      <c r="AD32" s="312"/>
      <c r="AE32" s="312"/>
      <c r="AF32" s="312"/>
      <c r="AG32" s="312"/>
      <c r="AH32" s="312"/>
      <c r="AI32" s="312"/>
      <c r="AJ32" s="312"/>
      <c r="AK32" s="312"/>
    </row>
    <row r="33" spans="1:37" ht="16.5" thickBot="1" x14ac:dyDescent="0.3">
      <c r="A33" s="1398"/>
      <c r="B33" s="1399"/>
      <c r="C33" s="1399"/>
      <c r="D33" s="1399"/>
      <c r="E33" s="1399"/>
      <c r="F33" s="1399"/>
      <c r="G33" s="1399"/>
      <c r="H33" s="1399"/>
      <c r="I33" s="1399"/>
      <c r="J33" s="1400"/>
      <c r="K33" s="411"/>
      <c r="L33" s="411"/>
      <c r="M33" s="411"/>
      <c r="N33" s="411"/>
      <c r="O33" s="312"/>
      <c r="P33" s="312"/>
      <c r="Q33" s="312"/>
      <c r="R33" s="312"/>
      <c r="S33" s="312"/>
      <c r="T33" s="312"/>
      <c r="U33" s="312"/>
      <c r="V33" s="312"/>
      <c r="W33" s="312"/>
      <c r="X33" s="312"/>
      <c r="Y33" s="312"/>
      <c r="Z33" s="312"/>
      <c r="AA33" s="312"/>
      <c r="AB33" s="312"/>
      <c r="AC33" s="312"/>
      <c r="AD33" s="312"/>
      <c r="AE33" s="312"/>
      <c r="AF33" s="312"/>
      <c r="AG33" s="312"/>
      <c r="AH33" s="312"/>
      <c r="AI33" s="312"/>
      <c r="AJ33" s="312"/>
      <c r="AK33" s="312"/>
    </row>
    <row r="34" spans="1:37" ht="52.5" customHeight="1" thickBot="1" x14ac:dyDescent="0.25">
      <c r="A34" s="361" t="s">
        <v>700</v>
      </c>
      <c r="B34" s="280" t="s">
        <v>1057</v>
      </c>
      <c r="C34" s="280" t="s">
        <v>508</v>
      </c>
      <c r="D34" s="413" t="s">
        <v>441</v>
      </c>
      <c r="E34" s="413" t="s">
        <v>900</v>
      </c>
      <c r="F34" s="413" t="s">
        <v>901</v>
      </c>
      <c r="G34" s="280" t="s">
        <v>1324</v>
      </c>
      <c r="H34" s="281" t="s">
        <v>1325</v>
      </c>
      <c r="I34" s="280" t="s">
        <v>263</v>
      </c>
      <c r="J34" s="362" t="s">
        <v>1058</v>
      </c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</row>
    <row r="35" spans="1:37" ht="24.95" customHeight="1" thickTop="1" x14ac:dyDescent="0.2">
      <c r="A35" s="343">
        <v>1</v>
      </c>
      <c r="B35" s="211" t="s">
        <v>1326</v>
      </c>
      <c r="C35" s="256" t="s">
        <v>936</v>
      </c>
      <c r="D35" s="256" t="s">
        <v>646</v>
      </c>
      <c r="E35" s="319">
        <v>37052624</v>
      </c>
      <c r="F35" s="315">
        <v>49403497</v>
      </c>
      <c r="G35" s="314">
        <v>12350874</v>
      </c>
      <c r="H35" s="315">
        <v>1235087400</v>
      </c>
      <c r="I35" s="171" t="s">
        <v>1327</v>
      </c>
      <c r="J35" s="344">
        <v>63281</v>
      </c>
      <c r="K35" s="312"/>
      <c r="L35" s="312"/>
      <c r="M35" s="312"/>
      <c r="N35" s="312"/>
      <c r="O35" s="312"/>
      <c r="P35" s="312"/>
      <c r="Q35" s="312"/>
      <c r="R35" s="312"/>
      <c r="S35" s="312"/>
      <c r="T35" s="312"/>
      <c r="U35" s="312"/>
      <c r="V35" s="312"/>
      <c r="W35" s="312"/>
      <c r="X35" s="312"/>
      <c r="Y35" s="312"/>
      <c r="Z35" s="312"/>
      <c r="AA35" s="312"/>
      <c r="AB35" s="312"/>
      <c r="AC35" s="312"/>
      <c r="AD35" s="312"/>
      <c r="AE35" s="312"/>
      <c r="AF35" s="312"/>
      <c r="AG35" s="312"/>
      <c r="AH35" s="312"/>
      <c r="AI35" s="312"/>
      <c r="AJ35" s="312"/>
      <c r="AK35" s="312"/>
    </row>
    <row r="36" spans="1:37" ht="24.95" customHeight="1" x14ac:dyDescent="0.2">
      <c r="A36" s="345">
        <v>2</v>
      </c>
      <c r="B36" s="334" t="s">
        <v>1134</v>
      </c>
      <c r="C36" s="335" t="s">
        <v>936</v>
      </c>
      <c r="D36" s="335" t="s">
        <v>648</v>
      </c>
      <c r="E36" s="336">
        <v>28408001</v>
      </c>
      <c r="F36" s="337">
        <v>36930400</v>
      </c>
      <c r="G36" s="338">
        <v>8522400</v>
      </c>
      <c r="H36" s="337">
        <v>852240000</v>
      </c>
      <c r="I36" s="339" t="s">
        <v>1327</v>
      </c>
      <c r="J36" s="346">
        <v>63282</v>
      </c>
      <c r="K36" s="312"/>
      <c r="L36" s="312"/>
      <c r="M36" s="312"/>
      <c r="N36" s="312"/>
      <c r="O36" s="312"/>
      <c r="P36" s="312"/>
      <c r="Q36" s="312"/>
      <c r="R36" s="312"/>
      <c r="S36" s="312"/>
      <c r="T36" s="312"/>
      <c r="U36" s="312"/>
      <c r="V36" s="312"/>
      <c r="W36" s="312"/>
      <c r="X36" s="312"/>
      <c r="Y36" s="312"/>
      <c r="Z36" s="312"/>
      <c r="AA36" s="312"/>
      <c r="AB36" s="312"/>
      <c r="AC36" s="312"/>
      <c r="AD36" s="312"/>
      <c r="AE36" s="312"/>
      <c r="AF36" s="312"/>
      <c r="AG36" s="312"/>
      <c r="AH36" s="312"/>
      <c r="AI36" s="312"/>
      <c r="AJ36" s="312"/>
      <c r="AK36" s="312"/>
    </row>
    <row r="37" spans="1:37" ht="24.95" customHeight="1" x14ac:dyDescent="0.2">
      <c r="A37" s="343">
        <v>3</v>
      </c>
      <c r="B37" s="211" t="s">
        <v>1328</v>
      </c>
      <c r="C37" s="256" t="s">
        <v>453</v>
      </c>
      <c r="D37" s="256" t="s">
        <v>455</v>
      </c>
      <c r="E37" s="319">
        <v>260001</v>
      </c>
      <c r="F37" s="315">
        <v>650000</v>
      </c>
      <c r="G37" s="314">
        <v>390000</v>
      </c>
      <c r="H37" s="315">
        <v>39000000</v>
      </c>
      <c r="I37" s="171" t="s">
        <v>1287</v>
      </c>
      <c r="J37" s="344">
        <v>63284</v>
      </c>
      <c r="K37" s="312"/>
      <c r="L37" s="312"/>
      <c r="M37" s="312"/>
      <c r="N37" s="312"/>
      <c r="O37" s="312"/>
      <c r="P37" s="312"/>
      <c r="Q37" s="312"/>
      <c r="R37" s="312"/>
      <c r="S37" s="312"/>
      <c r="T37" s="312"/>
      <c r="U37" s="312"/>
      <c r="V37" s="312"/>
      <c r="W37" s="312"/>
      <c r="X37" s="312"/>
      <c r="Y37" s="312"/>
      <c r="Z37" s="312"/>
      <c r="AA37" s="312"/>
      <c r="AB37" s="312"/>
      <c r="AC37" s="312"/>
      <c r="AD37" s="312"/>
      <c r="AE37" s="312"/>
      <c r="AF37" s="312"/>
      <c r="AG37" s="312"/>
      <c r="AH37" s="312"/>
      <c r="AI37" s="312"/>
      <c r="AJ37" s="312"/>
      <c r="AK37" s="312"/>
    </row>
    <row r="38" spans="1:37" ht="24.95" customHeight="1" x14ac:dyDescent="0.2">
      <c r="A38" s="345">
        <v>4</v>
      </c>
      <c r="B38" s="334" t="s">
        <v>1329</v>
      </c>
      <c r="C38" s="335" t="s">
        <v>449</v>
      </c>
      <c r="D38" s="335" t="s">
        <v>448</v>
      </c>
      <c r="E38" s="336">
        <v>2937395</v>
      </c>
      <c r="F38" s="337">
        <v>4406091</v>
      </c>
      <c r="G38" s="338">
        <v>1468697</v>
      </c>
      <c r="H38" s="337">
        <v>146869700</v>
      </c>
      <c r="I38" s="339" t="s">
        <v>1287</v>
      </c>
      <c r="J38" s="346" t="s">
        <v>1330</v>
      </c>
      <c r="K38" s="312"/>
      <c r="L38" s="312"/>
      <c r="M38" s="312"/>
      <c r="N38" s="312"/>
      <c r="O38" s="312"/>
      <c r="P38" s="312"/>
      <c r="Q38" s="312"/>
      <c r="R38" s="312"/>
      <c r="S38" s="312"/>
      <c r="T38" s="312"/>
      <c r="U38" s="312"/>
      <c r="V38" s="312"/>
      <c r="W38" s="312"/>
      <c r="X38" s="312"/>
      <c r="Y38" s="312"/>
      <c r="Z38" s="312"/>
      <c r="AA38" s="312"/>
      <c r="AB38" s="312"/>
      <c r="AC38" s="312"/>
      <c r="AD38" s="312"/>
      <c r="AE38" s="312"/>
      <c r="AF38" s="312"/>
      <c r="AG38" s="312"/>
      <c r="AH38" s="312"/>
      <c r="AI38" s="312"/>
      <c r="AJ38" s="312"/>
      <c r="AK38" s="312"/>
    </row>
    <row r="39" spans="1:37" ht="24.95" customHeight="1" x14ac:dyDescent="0.2">
      <c r="A39" s="343">
        <v>5</v>
      </c>
      <c r="B39" s="211" t="s">
        <v>1331</v>
      </c>
      <c r="C39" s="210" t="s">
        <v>453</v>
      </c>
      <c r="D39" s="256" t="s">
        <v>455</v>
      </c>
      <c r="E39" s="320">
        <v>236001</v>
      </c>
      <c r="F39" s="315">
        <v>590000</v>
      </c>
      <c r="G39" s="314">
        <v>354000</v>
      </c>
      <c r="H39" s="315">
        <v>35400000</v>
      </c>
      <c r="I39" s="171" t="s">
        <v>1296</v>
      </c>
      <c r="J39" s="344" t="s">
        <v>1332</v>
      </c>
      <c r="K39" s="312"/>
      <c r="L39" s="312"/>
      <c r="M39" s="312"/>
      <c r="N39" s="312"/>
      <c r="O39" s="312"/>
      <c r="P39" s="312"/>
      <c r="Q39" s="312"/>
      <c r="R39" s="312"/>
      <c r="S39" s="312"/>
      <c r="T39" s="312"/>
      <c r="U39" s="312"/>
      <c r="V39" s="312"/>
      <c r="W39" s="312"/>
      <c r="X39" s="312"/>
      <c r="Y39" s="312"/>
      <c r="Z39" s="312"/>
      <c r="AA39" s="312"/>
      <c r="AB39" s="312"/>
      <c r="AC39" s="312"/>
      <c r="AD39" s="312"/>
      <c r="AE39" s="312"/>
      <c r="AF39" s="312"/>
      <c r="AG39" s="312"/>
      <c r="AH39" s="312"/>
      <c r="AI39" s="312"/>
      <c r="AJ39" s="312"/>
      <c r="AK39" s="312"/>
    </row>
    <row r="40" spans="1:37" ht="24.95" customHeight="1" x14ac:dyDescent="0.2">
      <c r="A40" s="345">
        <v>6</v>
      </c>
      <c r="B40" s="334" t="s">
        <v>1333</v>
      </c>
      <c r="C40" s="335" t="s">
        <v>453</v>
      </c>
      <c r="D40" s="335" t="s">
        <v>633</v>
      </c>
      <c r="E40" s="336">
        <v>1100001</v>
      </c>
      <c r="F40" s="337">
        <v>2200000</v>
      </c>
      <c r="G40" s="338">
        <v>1100000</v>
      </c>
      <c r="H40" s="337">
        <v>110000000</v>
      </c>
      <c r="I40" s="339" t="s">
        <v>1292</v>
      </c>
      <c r="J40" s="346">
        <v>63322</v>
      </c>
      <c r="K40" s="312"/>
      <c r="L40" s="312"/>
      <c r="M40" s="312"/>
      <c r="N40" s="312"/>
      <c r="O40" s="312"/>
      <c r="P40" s="312"/>
      <c r="Q40" s="312"/>
      <c r="R40" s="312"/>
      <c r="S40" s="312"/>
      <c r="T40" s="312"/>
      <c r="U40" s="312"/>
      <c r="V40" s="312"/>
      <c r="W40" s="312"/>
      <c r="X40" s="312"/>
      <c r="Y40" s="312"/>
      <c r="Z40" s="312"/>
      <c r="AA40" s="312"/>
      <c r="AB40" s="312"/>
      <c r="AC40" s="312"/>
      <c r="AD40" s="312"/>
      <c r="AE40" s="312"/>
      <c r="AF40" s="312"/>
      <c r="AG40" s="312"/>
      <c r="AH40" s="312"/>
      <c r="AI40" s="312"/>
      <c r="AJ40" s="312"/>
      <c r="AK40" s="312"/>
    </row>
    <row r="41" spans="1:37" ht="24.95" customHeight="1" x14ac:dyDescent="0.2">
      <c r="A41" s="343">
        <v>7</v>
      </c>
      <c r="B41" s="211" t="s">
        <v>1156</v>
      </c>
      <c r="C41" s="210" t="s">
        <v>453</v>
      </c>
      <c r="D41" s="256" t="s">
        <v>1334</v>
      </c>
      <c r="E41" s="320">
        <v>2578308</v>
      </c>
      <c r="F41" s="315">
        <v>3506498</v>
      </c>
      <c r="G41" s="314">
        <v>928190.34</v>
      </c>
      <c r="H41" s="315">
        <v>92819034</v>
      </c>
      <c r="I41" s="171" t="s">
        <v>1290</v>
      </c>
      <c r="J41" s="344">
        <v>63324</v>
      </c>
      <c r="K41" s="312"/>
      <c r="L41" s="312"/>
      <c r="M41" s="312"/>
      <c r="N41" s="312"/>
      <c r="O41" s="312"/>
      <c r="P41" s="312"/>
      <c r="Q41" s="312"/>
      <c r="R41" s="312"/>
      <c r="S41" s="312"/>
      <c r="T41" s="312"/>
      <c r="U41" s="312"/>
      <c r="V41" s="312"/>
      <c r="W41" s="312"/>
      <c r="X41" s="312"/>
      <c r="Y41" s="312"/>
      <c r="Z41" s="312"/>
      <c r="AA41" s="312"/>
      <c r="AB41" s="312"/>
      <c r="AC41" s="312"/>
      <c r="AD41" s="312"/>
      <c r="AE41" s="312"/>
      <c r="AF41" s="312"/>
      <c r="AG41" s="312"/>
      <c r="AH41" s="312"/>
      <c r="AI41" s="312"/>
      <c r="AJ41" s="312"/>
      <c r="AK41" s="312"/>
    </row>
    <row r="42" spans="1:37" ht="24.95" customHeight="1" x14ac:dyDescent="0.2">
      <c r="A42" s="345">
        <v>8</v>
      </c>
      <c r="B42" s="334" t="s">
        <v>1335</v>
      </c>
      <c r="C42" s="335" t="s">
        <v>453</v>
      </c>
      <c r="D42" s="335" t="s">
        <v>635</v>
      </c>
      <c r="E42" s="336">
        <v>8384328</v>
      </c>
      <c r="F42" s="337">
        <v>12576491</v>
      </c>
      <c r="G42" s="338">
        <v>4192163.75</v>
      </c>
      <c r="H42" s="337">
        <v>419216375</v>
      </c>
      <c r="I42" s="339" t="s">
        <v>1287</v>
      </c>
      <c r="J42" s="346">
        <v>63324</v>
      </c>
      <c r="K42" s="312"/>
      <c r="L42" s="312"/>
      <c r="M42" s="312"/>
      <c r="N42" s="312"/>
      <c r="O42" s="312"/>
      <c r="P42" s="312"/>
      <c r="Q42" s="312"/>
      <c r="R42" s="312"/>
      <c r="S42" s="312"/>
      <c r="T42" s="312"/>
      <c r="U42" s="312"/>
      <c r="V42" s="312"/>
      <c r="W42" s="312"/>
      <c r="X42" s="312"/>
      <c r="Y42" s="312"/>
      <c r="Z42" s="312"/>
      <c r="AA42" s="312"/>
      <c r="AB42" s="312"/>
      <c r="AC42" s="312"/>
      <c r="AD42" s="312"/>
      <c r="AE42" s="312"/>
      <c r="AF42" s="312"/>
      <c r="AG42" s="312"/>
      <c r="AH42" s="312"/>
      <c r="AI42" s="312"/>
      <c r="AJ42" s="312"/>
      <c r="AK42" s="312"/>
    </row>
    <row r="43" spans="1:37" ht="24.95" customHeight="1" x14ac:dyDescent="0.2">
      <c r="A43" s="343">
        <v>9</v>
      </c>
      <c r="B43" s="211" t="s">
        <v>1336</v>
      </c>
      <c r="C43" s="210" t="s">
        <v>453</v>
      </c>
      <c r="D43" s="256" t="s">
        <v>635</v>
      </c>
      <c r="E43" s="320">
        <v>2112741</v>
      </c>
      <c r="F43" s="315">
        <v>3169110</v>
      </c>
      <c r="G43" s="314">
        <v>1056369.6000000001</v>
      </c>
      <c r="H43" s="315">
        <v>105636960.00000001</v>
      </c>
      <c r="I43" s="171" t="s">
        <v>1337</v>
      </c>
      <c r="J43" s="344">
        <v>63324</v>
      </c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2"/>
      <c r="V43" s="312"/>
      <c r="W43" s="312"/>
      <c r="X43" s="312"/>
      <c r="Y43" s="312"/>
      <c r="Z43" s="312"/>
      <c r="AA43" s="312"/>
      <c r="AB43" s="312"/>
      <c r="AC43" s="312"/>
      <c r="AD43" s="312"/>
      <c r="AE43" s="312"/>
      <c r="AF43" s="312"/>
      <c r="AG43" s="312"/>
      <c r="AH43" s="312"/>
      <c r="AI43" s="312"/>
      <c r="AJ43" s="312"/>
      <c r="AK43" s="312"/>
    </row>
    <row r="44" spans="1:37" ht="24.95" customHeight="1" x14ac:dyDescent="0.2">
      <c r="A44" s="345">
        <v>10</v>
      </c>
      <c r="B44" s="334" t="s">
        <v>1338</v>
      </c>
      <c r="C44" s="335" t="s">
        <v>453</v>
      </c>
      <c r="D44" s="335" t="s">
        <v>635</v>
      </c>
      <c r="E44" s="336">
        <v>8200154</v>
      </c>
      <c r="F44" s="337">
        <v>12300230</v>
      </c>
      <c r="G44" s="338">
        <v>4100076.42</v>
      </c>
      <c r="H44" s="337">
        <v>410007642</v>
      </c>
      <c r="I44" s="339" t="s">
        <v>1314</v>
      </c>
      <c r="J44" s="346">
        <v>63332</v>
      </c>
      <c r="K44" s="312"/>
      <c r="L44" s="312"/>
      <c r="M44" s="312"/>
      <c r="N44" s="312"/>
      <c r="O44" s="312"/>
      <c r="P44" s="312"/>
      <c r="Q44" s="312"/>
      <c r="R44" s="312"/>
      <c r="S44" s="312"/>
      <c r="T44" s="312"/>
      <c r="U44" s="312"/>
      <c r="V44" s="312"/>
      <c r="W44" s="312"/>
      <c r="X44" s="312"/>
      <c r="Y44" s="312"/>
      <c r="Z44" s="312"/>
      <c r="AA44" s="312"/>
      <c r="AB44" s="312"/>
      <c r="AC44" s="312"/>
      <c r="AD44" s="312"/>
      <c r="AE44" s="312"/>
      <c r="AF44" s="312"/>
      <c r="AG44" s="312"/>
      <c r="AH44" s="312"/>
      <c r="AI44" s="312"/>
      <c r="AJ44" s="312"/>
      <c r="AK44" s="312"/>
    </row>
    <row r="45" spans="1:37" ht="24.95" customHeight="1" x14ac:dyDescent="0.2">
      <c r="A45" s="343">
        <v>11</v>
      </c>
      <c r="B45" s="211" t="s">
        <v>395</v>
      </c>
      <c r="C45" s="210" t="s">
        <v>936</v>
      </c>
      <c r="D45" s="256" t="s">
        <v>621</v>
      </c>
      <c r="E45" s="320">
        <v>30220774</v>
      </c>
      <c r="F45" s="315">
        <v>37775966</v>
      </c>
      <c r="G45" s="314">
        <v>7555193</v>
      </c>
      <c r="H45" s="315">
        <v>755519300</v>
      </c>
      <c r="I45" s="171" t="s">
        <v>1339</v>
      </c>
      <c r="J45" s="344">
        <v>63342</v>
      </c>
      <c r="K45" s="312"/>
      <c r="L45" s="312"/>
      <c r="M45" s="312"/>
      <c r="N45" s="312"/>
      <c r="O45" s="312"/>
      <c r="P45" s="312"/>
      <c r="Q45" s="312"/>
      <c r="R45" s="312"/>
      <c r="S45" s="312"/>
      <c r="T45" s="312"/>
      <c r="U45" s="312"/>
      <c r="V45" s="312"/>
      <c r="W45" s="312"/>
      <c r="X45" s="312"/>
      <c r="Y45" s="312"/>
      <c r="Z45" s="312"/>
      <c r="AA45" s="312"/>
      <c r="AB45" s="312"/>
      <c r="AC45" s="312"/>
      <c r="AD45" s="312"/>
      <c r="AE45" s="312"/>
      <c r="AF45" s="312"/>
      <c r="AG45" s="312"/>
      <c r="AH45" s="312"/>
      <c r="AI45" s="312"/>
      <c r="AJ45" s="312"/>
      <c r="AK45" s="312"/>
    </row>
    <row r="46" spans="1:37" ht="24.95" customHeight="1" x14ac:dyDescent="0.2">
      <c r="A46" s="345">
        <v>12</v>
      </c>
      <c r="B46" s="334" t="s">
        <v>1340</v>
      </c>
      <c r="C46" s="335" t="s">
        <v>936</v>
      </c>
      <c r="D46" s="335" t="s">
        <v>635</v>
      </c>
      <c r="E46" s="336">
        <v>39376001</v>
      </c>
      <c r="F46" s="337">
        <v>59064000</v>
      </c>
      <c r="G46" s="338">
        <v>19688000</v>
      </c>
      <c r="H46" s="337">
        <v>1968800000</v>
      </c>
      <c r="I46" s="339" t="s">
        <v>1341</v>
      </c>
      <c r="J46" s="346">
        <v>63342</v>
      </c>
      <c r="K46" s="312"/>
      <c r="L46" s="312"/>
      <c r="M46" s="312"/>
      <c r="N46" s="312"/>
      <c r="O46" s="312"/>
      <c r="P46" s="312"/>
      <c r="Q46" s="312"/>
      <c r="R46" s="312"/>
      <c r="S46" s="312"/>
      <c r="T46" s="312"/>
      <c r="U46" s="312"/>
      <c r="V46" s="312"/>
      <c r="W46" s="312"/>
      <c r="X46" s="312"/>
      <c r="Y46" s="312"/>
      <c r="Z46" s="312"/>
      <c r="AA46" s="312"/>
      <c r="AB46" s="312"/>
      <c r="AC46" s="312"/>
      <c r="AD46" s="312"/>
      <c r="AE46" s="312"/>
      <c r="AF46" s="312"/>
      <c r="AG46" s="312"/>
      <c r="AH46" s="312"/>
      <c r="AI46" s="312"/>
      <c r="AJ46" s="312"/>
      <c r="AK46" s="312"/>
    </row>
    <row r="47" spans="1:37" ht="24.95" customHeight="1" x14ac:dyDescent="0.2">
      <c r="A47" s="343">
        <v>13</v>
      </c>
      <c r="B47" s="211" t="s">
        <v>1252</v>
      </c>
      <c r="C47" s="210" t="s">
        <v>449</v>
      </c>
      <c r="D47" s="256" t="s">
        <v>455</v>
      </c>
      <c r="E47" s="320">
        <v>634525</v>
      </c>
      <c r="F47" s="207">
        <v>1586310</v>
      </c>
      <c r="G47" s="314">
        <v>951786</v>
      </c>
      <c r="H47" s="315">
        <v>95178600</v>
      </c>
      <c r="I47" s="171" t="s">
        <v>1287</v>
      </c>
      <c r="J47" s="344">
        <v>63342</v>
      </c>
      <c r="K47" s="312"/>
      <c r="L47" s="312"/>
      <c r="M47" s="312"/>
      <c r="N47" s="312"/>
      <c r="O47" s="312"/>
      <c r="P47" s="312"/>
      <c r="Q47" s="312"/>
      <c r="R47" s="312"/>
      <c r="S47" s="312"/>
      <c r="T47" s="312"/>
      <c r="U47" s="312"/>
      <c r="V47" s="312"/>
      <c r="W47" s="312"/>
      <c r="X47" s="312"/>
      <c r="Y47" s="312"/>
      <c r="Z47" s="312"/>
      <c r="AA47" s="312"/>
      <c r="AB47" s="312"/>
      <c r="AC47" s="312"/>
      <c r="AD47" s="312"/>
      <c r="AE47" s="312"/>
      <c r="AF47" s="312"/>
      <c r="AG47" s="312"/>
      <c r="AH47" s="312"/>
      <c r="AI47" s="312"/>
      <c r="AJ47" s="312"/>
      <c r="AK47" s="312"/>
    </row>
    <row r="48" spans="1:37" ht="24.95" customHeight="1" x14ac:dyDescent="0.2">
      <c r="A48" s="345">
        <v>14</v>
      </c>
      <c r="B48" s="334" t="s">
        <v>1342</v>
      </c>
      <c r="C48" s="335" t="s">
        <v>453</v>
      </c>
      <c r="D48" s="335" t="s">
        <v>1343</v>
      </c>
      <c r="E48" s="336">
        <v>4255553</v>
      </c>
      <c r="F48" s="337">
        <v>9362214</v>
      </c>
      <c r="G48" s="338">
        <v>5106662</v>
      </c>
      <c r="H48" s="324">
        <v>510666200</v>
      </c>
      <c r="I48" s="339" t="s">
        <v>1091</v>
      </c>
      <c r="J48" s="346">
        <v>63346</v>
      </c>
      <c r="K48" s="312"/>
      <c r="L48" s="312"/>
      <c r="M48" s="312"/>
      <c r="N48" s="312"/>
      <c r="O48" s="312"/>
      <c r="P48" s="312"/>
      <c r="Q48" s="312"/>
      <c r="R48" s="312"/>
      <c r="S48" s="312"/>
      <c r="T48" s="312"/>
      <c r="U48" s="312"/>
      <c r="V48" s="312"/>
      <c r="W48" s="312"/>
      <c r="X48" s="312"/>
      <c r="Y48" s="312"/>
      <c r="Z48" s="312"/>
      <c r="AA48" s="312"/>
      <c r="AB48" s="312"/>
      <c r="AC48" s="312"/>
      <c r="AD48" s="312"/>
      <c r="AE48" s="312"/>
      <c r="AF48" s="312"/>
      <c r="AG48" s="312"/>
      <c r="AH48" s="312"/>
      <c r="AI48" s="312"/>
      <c r="AJ48" s="312"/>
      <c r="AK48" s="312"/>
    </row>
    <row r="49" spans="1:37" ht="24.95" customHeight="1" x14ac:dyDescent="0.2">
      <c r="A49" s="347">
        <v>15</v>
      </c>
      <c r="B49" s="340" t="s">
        <v>1170</v>
      </c>
      <c r="C49" s="325" t="s">
        <v>453</v>
      </c>
      <c r="D49" s="326" t="s">
        <v>633</v>
      </c>
      <c r="E49" s="317">
        <v>1569601</v>
      </c>
      <c r="F49" s="292">
        <v>3139200</v>
      </c>
      <c r="G49" s="318">
        <v>1569600</v>
      </c>
      <c r="H49" s="321">
        <v>156960000</v>
      </c>
      <c r="I49" s="341" t="s">
        <v>1337</v>
      </c>
      <c r="J49" s="348">
        <v>63347</v>
      </c>
      <c r="K49" s="312"/>
      <c r="L49" s="312"/>
      <c r="M49" s="312"/>
      <c r="N49" s="312"/>
      <c r="O49" s="312"/>
      <c r="P49" s="312"/>
      <c r="Q49" s="312"/>
      <c r="R49" s="312"/>
      <c r="S49" s="312"/>
      <c r="T49" s="312"/>
      <c r="U49" s="312"/>
      <c r="V49" s="312"/>
      <c r="W49" s="312"/>
      <c r="X49" s="312"/>
      <c r="Y49" s="312"/>
      <c r="Z49" s="312"/>
      <c r="AA49" s="312"/>
      <c r="AB49" s="312"/>
      <c r="AC49" s="312"/>
      <c r="AD49" s="312"/>
      <c r="AE49" s="312"/>
      <c r="AF49" s="312"/>
      <c r="AG49" s="312"/>
      <c r="AH49" s="312"/>
      <c r="AI49" s="312"/>
      <c r="AJ49" s="312"/>
      <c r="AK49" s="312"/>
    </row>
    <row r="50" spans="1:37" ht="24.95" customHeight="1" x14ac:dyDescent="0.2">
      <c r="A50" s="345">
        <v>16</v>
      </c>
      <c r="B50" s="334" t="s">
        <v>1344</v>
      </c>
      <c r="C50" s="333" t="s">
        <v>453</v>
      </c>
      <c r="D50" s="335" t="s">
        <v>635</v>
      </c>
      <c r="E50" s="336">
        <v>250001</v>
      </c>
      <c r="F50" s="337">
        <v>375000</v>
      </c>
      <c r="G50" s="338">
        <v>125000</v>
      </c>
      <c r="H50" s="324">
        <v>12500000</v>
      </c>
      <c r="I50" s="339" t="s">
        <v>1091</v>
      </c>
      <c r="J50" s="346">
        <v>63351</v>
      </c>
      <c r="K50" s="312"/>
      <c r="L50" s="312"/>
      <c r="M50" s="312"/>
      <c r="N50" s="312"/>
      <c r="O50" s="312"/>
      <c r="P50" s="312"/>
      <c r="Q50" s="312"/>
      <c r="R50" s="312"/>
      <c r="S50" s="312"/>
      <c r="T50" s="312"/>
      <c r="U50" s="312"/>
      <c r="V50" s="312"/>
      <c r="W50" s="312"/>
      <c r="X50" s="312"/>
      <c r="Y50" s="312"/>
      <c r="Z50" s="312"/>
      <c r="AA50" s="312"/>
      <c r="AB50" s="312"/>
      <c r="AC50" s="312"/>
      <c r="AD50" s="312"/>
      <c r="AE50" s="312"/>
      <c r="AF50" s="312"/>
      <c r="AG50" s="312"/>
      <c r="AH50" s="312"/>
      <c r="AI50" s="312"/>
      <c r="AJ50" s="312"/>
      <c r="AK50" s="312"/>
    </row>
    <row r="51" spans="1:37" ht="24.95" customHeight="1" x14ac:dyDescent="0.2">
      <c r="A51" s="343">
        <v>17</v>
      </c>
      <c r="B51" s="211" t="s">
        <v>1345</v>
      </c>
      <c r="C51" s="210" t="s">
        <v>453</v>
      </c>
      <c r="D51" s="256" t="s">
        <v>1343</v>
      </c>
      <c r="E51" s="320">
        <v>460001</v>
      </c>
      <c r="F51" s="315">
        <v>1012000</v>
      </c>
      <c r="G51" s="314">
        <v>552000</v>
      </c>
      <c r="H51" s="321">
        <v>55200000</v>
      </c>
      <c r="I51" s="171" t="s">
        <v>1339</v>
      </c>
      <c r="J51" s="344">
        <v>63351</v>
      </c>
      <c r="K51" s="312"/>
      <c r="L51" s="312"/>
      <c r="M51" s="312"/>
      <c r="N51" s="312"/>
      <c r="O51" s="312"/>
      <c r="P51" s="312"/>
      <c r="Q51" s="312"/>
      <c r="R51" s="312"/>
      <c r="S51" s="312"/>
      <c r="T51" s="312"/>
      <c r="U51" s="312"/>
      <c r="V51" s="312"/>
      <c r="W51" s="312"/>
      <c r="X51" s="312"/>
      <c r="Y51" s="312"/>
      <c r="Z51" s="312"/>
      <c r="AA51" s="312"/>
      <c r="AB51" s="312"/>
      <c r="AC51" s="312"/>
      <c r="AD51" s="312"/>
      <c r="AE51" s="312"/>
      <c r="AF51" s="312"/>
      <c r="AG51" s="312"/>
      <c r="AH51" s="312"/>
      <c r="AI51" s="312"/>
      <c r="AJ51" s="312"/>
      <c r="AK51" s="312"/>
    </row>
    <row r="52" spans="1:37" ht="24.95" customHeight="1" x14ac:dyDescent="0.2">
      <c r="A52" s="345">
        <v>18</v>
      </c>
      <c r="B52" s="334" t="s">
        <v>189</v>
      </c>
      <c r="C52" s="333" t="s">
        <v>936</v>
      </c>
      <c r="D52" s="333" t="s">
        <v>1346</v>
      </c>
      <c r="E52" s="336">
        <v>44991451</v>
      </c>
      <c r="F52" s="337">
        <v>51418800</v>
      </c>
      <c r="G52" s="338">
        <v>6427350</v>
      </c>
      <c r="H52" s="324">
        <v>642735000</v>
      </c>
      <c r="I52" s="339" t="s">
        <v>1126</v>
      </c>
      <c r="J52" s="346">
        <v>63352</v>
      </c>
      <c r="K52" s="312"/>
      <c r="L52" s="312"/>
      <c r="M52" s="312"/>
      <c r="N52" s="312"/>
      <c r="O52" s="312"/>
      <c r="P52" s="312"/>
      <c r="Q52" s="312"/>
      <c r="R52" s="312"/>
      <c r="S52" s="312"/>
      <c r="T52" s="312"/>
      <c r="U52" s="312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  <c r="AG52" s="312"/>
      <c r="AH52" s="312"/>
      <c r="AI52" s="312"/>
      <c r="AJ52" s="312"/>
      <c r="AK52" s="312"/>
    </row>
    <row r="53" spans="1:37" ht="24.95" customHeight="1" x14ac:dyDescent="0.2">
      <c r="A53" s="347">
        <v>19</v>
      </c>
      <c r="B53" s="296" t="s">
        <v>1347</v>
      </c>
      <c r="C53" s="290" t="s">
        <v>936</v>
      </c>
      <c r="D53" s="316" t="s">
        <v>635</v>
      </c>
      <c r="E53" s="317">
        <v>20600001</v>
      </c>
      <c r="F53" s="292">
        <v>30900000</v>
      </c>
      <c r="G53" s="318">
        <v>10300000</v>
      </c>
      <c r="H53" s="321">
        <v>1030000000</v>
      </c>
      <c r="I53" s="291" t="s">
        <v>1308</v>
      </c>
      <c r="J53" s="348">
        <v>63359</v>
      </c>
      <c r="K53" s="312"/>
      <c r="L53" s="312"/>
      <c r="M53" s="312"/>
      <c r="N53" s="312"/>
      <c r="O53" s="312"/>
      <c r="P53" s="312"/>
      <c r="Q53" s="312"/>
      <c r="R53" s="312"/>
      <c r="S53" s="312"/>
      <c r="T53" s="312"/>
      <c r="U53" s="312"/>
      <c r="V53" s="312"/>
      <c r="W53" s="312"/>
      <c r="X53" s="312"/>
      <c r="Y53" s="312"/>
      <c r="Z53" s="312"/>
      <c r="AA53" s="312"/>
      <c r="AB53" s="312"/>
      <c r="AC53" s="312"/>
      <c r="AD53" s="312"/>
      <c r="AE53" s="312"/>
      <c r="AF53" s="312"/>
      <c r="AG53" s="312"/>
      <c r="AH53" s="312"/>
      <c r="AI53" s="312"/>
      <c r="AJ53" s="312"/>
      <c r="AK53" s="312"/>
    </row>
    <row r="54" spans="1:37" ht="24.95" customHeight="1" x14ac:dyDescent="0.2">
      <c r="A54" s="345">
        <v>20</v>
      </c>
      <c r="B54" s="334" t="s">
        <v>1348</v>
      </c>
      <c r="C54" s="322" t="s">
        <v>453</v>
      </c>
      <c r="D54" s="323" t="s">
        <v>621</v>
      </c>
      <c r="E54" s="336">
        <v>6839673</v>
      </c>
      <c r="F54" s="337">
        <v>8539414</v>
      </c>
      <c r="G54" s="338">
        <v>1699741.7</v>
      </c>
      <c r="H54" s="324">
        <v>169974170</v>
      </c>
      <c r="I54" s="342" t="s">
        <v>1308</v>
      </c>
      <c r="J54" s="346">
        <v>63361</v>
      </c>
      <c r="K54" s="312"/>
      <c r="L54" s="312"/>
      <c r="M54" s="312"/>
      <c r="N54" s="312"/>
      <c r="O54" s="312"/>
      <c r="P54" s="312"/>
      <c r="Q54" s="312"/>
      <c r="R54" s="312"/>
      <c r="S54" s="312"/>
      <c r="T54" s="312"/>
      <c r="U54" s="312"/>
      <c r="V54" s="312"/>
      <c r="W54" s="312"/>
      <c r="X54" s="312"/>
      <c r="Y54" s="312"/>
      <c r="Z54" s="312"/>
      <c r="AA54" s="312"/>
      <c r="AB54" s="312"/>
      <c r="AC54" s="312"/>
      <c r="AD54" s="312"/>
      <c r="AE54" s="312"/>
      <c r="AF54" s="312"/>
      <c r="AG54" s="312"/>
      <c r="AH54" s="312"/>
      <c r="AI54" s="312"/>
      <c r="AJ54" s="312"/>
      <c r="AK54" s="312"/>
    </row>
    <row r="55" spans="1:37" ht="24.95" customHeight="1" x14ac:dyDescent="0.2">
      <c r="A55" s="347">
        <v>21</v>
      </c>
      <c r="B55" s="296" t="s">
        <v>1349</v>
      </c>
      <c r="C55" s="290" t="s">
        <v>936</v>
      </c>
      <c r="D55" s="316" t="s">
        <v>635</v>
      </c>
      <c r="E55" s="317">
        <v>38645401</v>
      </c>
      <c r="F55" s="292">
        <v>57968100</v>
      </c>
      <c r="G55" s="318">
        <v>19322700</v>
      </c>
      <c r="H55" s="321">
        <v>1932270000</v>
      </c>
      <c r="I55" s="291" t="s">
        <v>1327</v>
      </c>
      <c r="J55" s="348">
        <v>63361</v>
      </c>
      <c r="K55" s="312"/>
      <c r="L55" s="312"/>
      <c r="M55" s="312"/>
      <c r="N55" s="312"/>
      <c r="O55" s="312"/>
      <c r="P55" s="312"/>
      <c r="Q55" s="312"/>
      <c r="R55" s="312"/>
      <c r="S55" s="312"/>
      <c r="T55" s="312"/>
      <c r="U55" s="312"/>
      <c r="V55" s="312"/>
      <c r="W55" s="312"/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  <c r="AH55" s="312"/>
      <c r="AI55" s="312"/>
      <c r="AJ55" s="312"/>
      <c r="AK55" s="312"/>
    </row>
    <row r="56" spans="1:37" ht="24.95" customHeight="1" x14ac:dyDescent="0.2">
      <c r="A56" s="345">
        <v>22</v>
      </c>
      <c r="B56" s="334" t="s">
        <v>1350</v>
      </c>
      <c r="C56" s="322" t="s">
        <v>449</v>
      </c>
      <c r="D56" s="323" t="s">
        <v>1351</v>
      </c>
      <c r="E56" s="336">
        <v>2506501</v>
      </c>
      <c r="F56" s="337">
        <v>6892875</v>
      </c>
      <c r="G56" s="338">
        <v>4386375</v>
      </c>
      <c r="H56" s="324">
        <v>438637500</v>
      </c>
      <c r="I56" s="339" t="s">
        <v>1314</v>
      </c>
      <c r="J56" s="346">
        <v>63392</v>
      </c>
      <c r="K56" s="312"/>
      <c r="L56" s="312"/>
      <c r="M56" s="312"/>
      <c r="N56" s="312"/>
      <c r="O56" s="312"/>
      <c r="P56" s="312"/>
      <c r="Q56" s="312"/>
      <c r="R56" s="312"/>
      <c r="S56" s="312"/>
      <c r="T56" s="312"/>
      <c r="U56" s="312"/>
      <c r="V56" s="312"/>
      <c r="W56" s="312"/>
      <c r="X56" s="312"/>
      <c r="Y56" s="312"/>
      <c r="Z56" s="312"/>
      <c r="AA56" s="312"/>
      <c r="AB56" s="312"/>
      <c r="AC56" s="312"/>
      <c r="AD56" s="312"/>
      <c r="AE56" s="312"/>
      <c r="AF56" s="312"/>
      <c r="AG56" s="312"/>
      <c r="AH56" s="312"/>
      <c r="AI56" s="312"/>
      <c r="AJ56" s="312"/>
      <c r="AK56" s="312"/>
    </row>
    <row r="57" spans="1:37" ht="24.95" customHeight="1" x14ac:dyDescent="0.2">
      <c r="A57" s="347">
        <v>23</v>
      </c>
      <c r="B57" s="296" t="s">
        <v>1352</v>
      </c>
      <c r="C57" s="290" t="s">
        <v>449</v>
      </c>
      <c r="D57" s="316" t="s">
        <v>633</v>
      </c>
      <c r="E57" s="317">
        <v>375001</v>
      </c>
      <c r="F57" s="292">
        <v>750000</v>
      </c>
      <c r="G57" s="318">
        <v>375000</v>
      </c>
      <c r="H57" s="321">
        <v>37500000</v>
      </c>
      <c r="I57" s="291" t="s">
        <v>1292</v>
      </c>
      <c r="J57" s="348">
        <v>63394</v>
      </c>
      <c r="K57" s="312"/>
      <c r="L57" s="312"/>
      <c r="M57" s="312"/>
      <c r="N57" s="312"/>
      <c r="O57" s="312"/>
      <c r="P57" s="312"/>
      <c r="Q57" s="312"/>
      <c r="R57" s="312"/>
      <c r="S57" s="312"/>
      <c r="T57" s="312"/>
      <c r="U57" s="312"/>
      <c r="V57" s="312"/>
      <c r="W57" s="312"/>
      <c r="X57" s="312"/>
      <c r="Y57" s="312"/>
      <c r="Z57" s="312"/>
      <c r="AA57" s="312"/>
      <c r="AB57" s="312"/>
      <c r="AC57" s="312"/>
      <c r="AD57" s="312"/>
      <c r="AE57" s="312"/>
      <c r="AF57" s="312"/>
      <c r="AG57" s="312"/>
      <c r="AH57" s="312"/>
      <c r="AI57" s="312"/>
      <c r="AJ57" s="312"/>
      <c r="AK57" s="312"/>
    </row>
    <row r="58" spans="1:37" ht="24.95" customHeight="1" x14ac:dyDescent="0.2">
      <c r="A58" s="345">
        <v>24</v>
      </c>
      <c r="B58" s="334" t="s">
        <v>1353</v>
      </c>
      <c r="C58" s="333" t="s">
        <v>449</v>
      </c>
      <c r="D58" s="335" t="s">
        <v>1128</v>
      </c>
      <c r="E58" s="336">
        <v>3692988</v>
      </c>
      <c r="F58" s="337">
        <v>6647376</v>
      </c>
      <c r="G58" s="338">
        <v>2954389</v>
      </c>
      <c r="H58" s="324">
        <v>295438900</v>
      </c>
      <c r="I58" s="339" t="s">
        <v>1287</v>
      </c>
      <c r="J58" s="346">
        <v>63394</v>
      </c>
      <c r="K58" s="312"/>
      <c r="L58" s="312"/>
      <c r="M58" s="312"/>
      <c r="N58" s="312"/>
      <c r="O58" s="312"/>
      <c r="P58" s="312"/>
      <c r="Q58" s="312"/>
      <c r="R58" s="312"/>
      <c r="S58" s="312"/>
      <c r="T58" s="312"/>
      <c r="U58" s="312"/>
      <c r="V58" s="312"/>
      <c r="W58" s="312"/>
      <c r="X58" s="312"/>
      <c r="Y58" s="312"/>
      <c r="Z58" s="312"/>
      <c r="AA58" s="312"/>
      <c r="AB58" s="312"/>
      <c r="AC58" s="312"/>
      <c r="AD58" s="312"/>
      <c r="AE58" s="312"/>
      <c r="AF58" s="312"/>
      <c r="AG58" s="312"/>
      <c r="AH58" s="312"/>
      <c r="AI58" s="312"/>
      <c r="AJ58" s="312"/>
      <c r="AK58" s="312"/>
    </row>
    <row r="59" spans="1:37" ht="24.95" customHeight="1" x14ac:dyDescent="0.2">
      <c r="A59" s="347">
        <v>25</v>
      </c>
      <c r="B59" s="296" t="s">
        <v>1354</v>
      </c>
      <c r="C59" s="290" t="s">
        <v>453</v>
      </c>
      <c r="D59" s="316" t="s">
        <v>633</v>
      </c>
      <c r="E59" s="317">
        <v>1000001</v>
      </c>
      <c r="F59" s="292">
        <v>2000000</v>
      </c>
      <c r="G59" s="318">
        <v>1000000</v>
      </c>
      <c r="H59" s="321">
        <v>100000000</v>
      </c>
      <c r="I59" s="291" t="s">
        <v>1292</v>
      </c>
      <c r="J59" s="348">
        <v>63399</v>
      </c>
      <c r="K59" s="312"/>
      <c r="L59" s="312"/>
      <c r="M59" s="312"/>
      <c r="N59" s="312"/>
      <c r="O59" s="312"/>
      <c r="P59" s="312"/>
      <c r="Q59" s="312"/>
      <c r="R59" s="312"/>
      <c r="S59" s="312"/>
      <c r="T59" s="312"/>
      <c r="U59" s="312"/>
      <c r="V59" s="312"/>
      <c r="W59" s="312"/>
      <c r="X59" s="312"/>
      <c r="Y59" s="312"/>
      <c r="Z59" s="312"/>
      <c r="AA59" s="312"/>
      <c r="AB59" s="312"/>
      <c r="AC59" s="312"/>
      <c r="AD59" s="312"/>
      <c r="AE59" s="312"/>
      <c r="AF59" s="312"/>
      <c r="AG59" s="312"/>
      <c r="AH59" s="312"/>
      <c r="AI59" s="312"/>
      <c r="AJ59" s="312"/>
      <c r="AK59" s="312"/>
    </row>
    <row r="60" spans="1:37" ht="24.95" customHeight="1" x14ac:dyDescent="0.2">
      <c r="A60" s="345">
        <v>26</v>
      </c>
      <c r="B60" s="334" t="s">
        <v>1355</v>
      </c>
      <c r="C60" s="333" t="s">
        <v>453</v>
      </c>
      <c r="D60" s="335" t="s">
        <v>635</v>
      </c>
      <c r="E60" s="336">
        <v>1980001</v>
      </c>
      <c r="F60" s="337">
        <v>2970000</v>
      </c>
      <c r="G60" s="338">
        <v>990000</v>
      </c>
      <c r="H60" s="324">
        <v>99000000</v>
      </c>
      <c r="I60" s="339" t="s">
        <v>1296</v>
      </c>
      <c r="J60" s="349" t="s">
        <v>1356</v>
      </c>
      <c r="K60" s="312"/>
      <c r="L60" s="312"/>
      <c r="M60" s="312"/>
      <c r="N60" s="312"/>
      <c r="O60" s="312"/>
      <c r="P60" s="312"/>
      <c r="Q60" s="312"/>
      <c r="R60" s="312"/>
      <c r="S60" s="312"/>
      <c r="T60" s="312"/>
      <c r="U60" s="312"/>
      <c r="V60" s="312"/>
      <c r="W60" s="312"/>
      <c r="X60" s="312"/>
      <c r="Y60" s="312"/>
      <c r="Z60" s="312"/>
      <c r="AA60" s="312"/>
      <c r="AB60" s="312"/>
      <c r="AC60" s="312"/>
      <c r="AD60" s="312"/>
      <c r="AE60" s="312"/>
      <c r="AF60" s="312"/>
      <c r="AG60" s="312"/>
      <c r="AH60" s="312"/>
      <c r="AI60" s="312"/>
      <c r="AJ60" s="312"/>
      <c r="AK60" s="312"/>
    </row>
    <row r="61" spans="1:37" ht="24.95" customHeight="1" x14ac:dyDescent="0.2">
      <c r="A61" s="347">
        <v>27</v>
      </c>
      <c r="B61" s="296" t="s">
        <v>1357</v>
      </c>
      <c r="C61" s="290" t="s">
        <v>453</v>
      </c>
      <c r="D61" s="316" t="s">
        <v>635</v>
      </c>
      <c r="E61" s="317">
        <v>8810882</v>
      </c>
      <c r="F61" s="292">
        <v>13216322</v>
      </c>
      <c r="G61" s="318">
        <v>4405440.3899999997</v>
      </c>
      <c r="H61" s="321">
        <v>440544038.99999994</v>
      </c>
      <c r="I61" s="291" t="s">
        <v>1287</v>
      </c>
      <c r="J61" s="350" t="s">
        <v>1358</v>
      </c>
      <c r="K61" s="312"/>
      <c r="L61" s="312"/>
      <c r="M61" s="312"/>
      <c r="N61" s="312"/>
      <c r="O61" s="312"/>
      <c r="P61" s="312"/>
      <c r="Q61" s="312"/>
      <c r="R61" s="312"/>
      <c r="S61" s="312"/>
      <c r="T61" s="312"/>
      <c r="U61" s="312"/>
      <c r="V61" s="312"/>
      <c r="W61" s="312"/>
      <c r="X61" s="312"/>
      <c r="Y61" s="312"/>
      <c r="Z61" s="312"/>
      <c r="AA61" s="312"/>
      <c r="AB61" s="312"/>
      <c r="AC61" s="312"/>
      <c r="AD61" s="312"/>
      <c r="AE61" s="312"/>
      <c r="AF61" s="312"/>
      <c r="AG61" s="312"/>
      <c r="AH61" s="312"/>
      <c r="AI61" s="312"/>
      <c r="AJ61" s="312"/>
      <c r="AK61" s="312"/>
    </row>
    <row r="62" spans="1:37" ht="24.95" customHeight="1" x14ac:dyDescent="0.2">
      <c r="A62" s="345">
        <v>28</v>
      </c>
      <c r="B62" s="334" t="s">
        <v>106</v>
      </c>
      <c r="C62" s="333" t="s">
        <v>446</v>
      </c>
      <c r="D62" s="335" t="s">
        <v>633</v>
      </c>
      <c r="E62" s="336">
        <v>3240438</v>
      </c>
      <c r="F62" s="337">
        <v>6480874</v>
      </c>
      <c r="G62" s="338">
        <v>3240436.45</v>
      </c>
      <c r="H62" s="324">
        <v>324043645</v>
      </c>
      <c r="I62" s="339" t="s">
        <v>1292</v>
      </c>
      <c r="J62" s="349" t="s">
        <v>1359</v>
      </c>
      <c r="K62" s="312"/>
      <c r="L62" s="312"/>
      <c r="M62" s="312"/>
      <c r="N62" s="312"/>
      <c r="O62" s="312"/>
      <c r="P62" s="312"/>
      <c r="Q62" s="312"/>
      <c r="R62" s="312"/>
      <c r="S62" s="312"/>
      <c r="T62" s="312"/>
      <c r="U62" s="312"/>
      <c r="V62" s="312"/>
      <c r="W62" s="312"/>
      <c r="X62" s="312"/>
      <c r="Y62" s="312"/>
      <c r="Z62" s="312"/>
      <c r="AA62" s="312"/>
      <c r="AB62" s="312"/>
      <c r="AC62" s="312"/>
      <c r="AD62" s="312"/>
      <c r="AE62" s="312"/>
      <c r="AF62" s="312"/>
      <c r="AG62" s="312"/>
      <c r="AH62" s="312"/>
      <c r="AI62" s="312"/>
      <c r="AJ62" s="312"/>
      <c r="AK62" s="312"/>
    </row>
    <row r="63" spans="1:37" ht="24.95" customHeight="1" x14ac:dyDescent="0.2">
      <c r="A63" s="347">
        <v>29</v>
      </c>
      <c r="B63" s="340" t="s">
        <v>1360</v>
      </c>
      <c r="C63" s="290" t="s">
        <v>453</v>
      </c>
      <c r="D63" s="316" t="s">
        <v>695</v>
      </c>
      <c r="E63" s="317">
        <v>15803361</v>
      </c>
      <c r="F63" s="292">
        <v>18964032</v>
      </c>
      <c r="G63" s="318">
        <v>3160672</v>
      </c>
      <c r="H63" s="321">
        <v>316067200</v>
      </c>
      <c r="I63" s="341" t="s">
        <v>1296</v>
      </c>
      <c r="J63" s="350" t="s">
        <v>1361</v>
      </c>
      <c r="K63" s="312"/>
      <c r="L63" s="312"/>
      <c r="M63" s="312"/>
      <c r="N63" s="312"/>
      <c r="O63" s="312"/>
      <c r="P63" s="312"/>
      <c r="Q63" s="312"/>
      <c r="R63" s="312"/>
      <c r="S63" s="312"/>
      <c r="T63" s="312"/>
      <c r="U63" s="312"/>
      <c r="V63" s="312"/>
      <c r="W63" s="312"/>
      <c r="X63" s="312"/>
      <c r="Y63" s="312"/>
      <c r="Z63" s="312"/>
      <c r="AA63" s="312"/>
      <c r="AB63" s="312"/>
      <c r="AC63" s="312"/>
      <c r="AD63" s="312"/>
      <c r="AE63" s="312"/>
      <c r="AF63" s="312"/>
      <c r="AG63" s="312"/>
      <c r="AH63" s="312"/>
      <c r="AI63" s="312"/>
      <c r="AJ63" s="312"/>
      <c r="AK63" s="312"/>
    </row>
    <row r="64" spans="1:37" ht="24.95" customHeight="1" x14ac:dyDescent="0.2">
      <c r="A64" s="345">
        <v>30</v>
      </c>
      <c r="B64" s="334" t="s">
        <v>1362</v>
      </c>
      <c r="C64" s="333" t="s">
        <v>453</v>
      </c>
      <c r="D64" s="335" t="s">
        <v>633</v>
      </c>
      <c r="E64" s="336">
        <v>1200001</v>
      </c>
      <c r="F64" s="337">
        <v>2400000</v>
      </c>
      <c r="G64" s="338">
        <v>1200000</v>
      </c>
      <c r="H64" s="324">
        <v>120000000</v>
      </c>
      <c r="I64" s="339" t="s">
        <v>1292</v>
      </c>
      <c r="J64" s="349" t="s">
        <v>1363</v>
      </c>
      <c r="K64" s="312"/>
      <c r="L64" s="312"/>
      <c r="M64" s="312"/>
      <c r="N64" s="312"/>
      <c r="O64" s="312"/>
      <c r="P64" s="312"/>
      <c r="Q64" s="312"/>
      <c r="R64" s="312"/>
      <c r="S64" s="312"/>
      <c r="T64" s="312"/>
      <c r="U64" s="312"/>
      <c r="V64" s="312"/>
      <c r="W64" s="312"/>
      <c r="X64" s="312"/>
      <c r="Y64" s="312"/>
      <c r="Z64" s="312"/>
      <c r="AA64" s="312"/>
      <c r="AB64" s="312"/>
      <c r="AC64" s="312"/>
      <c r="AD64" s="312"/>
      <c r="AE64" s="312"/>
      <c r="AF64" s="312"/>
      <c r="AG64" s="312"/>
      <c r="AH64" s="312"/>
      <c r="AI64" s="312"/>
      <c r="AJ64" s="312"/>
      <c r="AK64" s="312"/>
    </row>
    <row r="65" spans="1:37" ht="24.95" customHeight="1" x14ac:dyDescent="0.2">
      <c r="A65" s="347">
        <v>31</v>
      </c>
      <c r="B65" s="296" t="s">
        <v>1364</v>
      </c>
      <c r="C65" s="290" t="s">
        <v>453</v>
      </c>
      <c r="D65" s="316" t="s">
        <v>633</v>
      </c>
      <c r="E65" s="317">
        <v>2579239</v>
      </c>
      <c r="F65" s="292">
        <v>5158477</v>
      </c>
      <c r="G65" s="318">
        <v>2579238.4500000002</v>
      </c>
      <c r="H65" s="321">
        <v>257923845.00000003</v>
      </c>
      <c r="I65" s="296" t="s">
        <v>1302</v>
      </c>
      <c r="J65" s="350" t="s">
        <v>1365</v>
      </c>
      <c r="K65" s="312"/>
      <c r="L65" s="312"/>
      <c r="M65" s="312"/>
      <c r="N65" s="312"/>
      <c r="O65" s="312"/>
      <c r="P65" s="312"/>
      <c r="Q65" s="312"/>
      <c r="R65" s="312"/>
      <c r="S65" s="312"/>
      <c r="T65" s="312"/>
      <c r="U65" s="312"/>
      <c r="V65" s="312"/>
      <c r="W65" s="312"/>
      <c r="X65" s="312"/>
      <c r="Y65" s="312"/>
      <c r="Z65" s="312"/>
      <c r="AA65" s="312"/>
      <c r="AB65" s="312"/>
      <c r="AC65" s="312"/>
      <c r="AD65" s="312"/>
      <c r="AE65" s="312"/>
      <c r="AF65" s="312"/>
      <c r="AG65" s="312"/>
      <c r="AH65" s="312"/>
      <c r="AI65" s="312"/>
      <c r="AJ65" s="312"/>
      <c r="AK65" s="312"/>
    </row>
    <row r="66" spans="1:37" ht="24.95" customHeight="1" x14ac:dyDescent="0.2">
      <c r="A66" s="345">
        <v>32</v>
      </c>
      <c r="B66" s="334" t="s">
        <v>574</v>
      </c>
      <c r="C66" s="333" t="s">
        <v>453</v>
      </c>
      <c r="D66" s="335" t="s">
        <v>635</v>
      </c>
      <c r="E66" s="336">
        <v>1800001</v>
      </c>
      <c r="F66" s="337">
        <v>2700000</v>
      </c>
      <c r="G66" s="338">
        <v>900000</v>
      </c>
      <c r="H66" s="324">
        <v>90000000</v>
      </c>
      <c r="I66" s="339" t="s">
        <v>1308</v>
      </c>
      <c r="J66" s="349" t="s">
        <v>1304</v>
      </c>
      <c r="K66" s="312"/>
      <c r="L66" s="312"/>
      <c r="M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X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  <c r="AI66" s="312"/>
      <c r="AJ66" s="312"/>
      <c r="AK66" s="312"/>
    </row>
    <row r="67" spans="1:37" ht="24.95" customHeight="1" x14ac:dyDescent="0.2">
      <c r="A67" s="347">
        <v>33</v>
      </c>
      <c r="B67" s="296" t="s">
        <v>236</v>
      </c>
      <c r="C67" s="290" t="s">
        <v>936</v>
      </c>
      <c r="D67" s="316" t="s">
        <v>635</v>
      </c>
      <c r="E67" s="317">
        <v>26979524</v>
      </c>
      <c r="F67" s="292">
        <v>40475356</v>
      </c>
      <c r="G67" s="318">
        <v>13495832.66</v>
      </c>
      <c r="H67" s="292">
        <v>1349583266</v>
      </c>
      <c r="I67" s="291" t="s">
        <v>1290</v>
      </c>
      <c r="J67" s="350" t="s">
        <v>1366</v>
      </c>
      <c r="K67" s="312"/>
      <c r="L67" s="312"/>
      <c r="M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X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  <c r="AI67" s="312"/>
      <c r="AJ67" s="312"/>
      <c r="AK67" s="312"/>
    </row>
    <row r="68" spans="1:37" ht="24.95" customHeight="1" x14ac:dyDescent="0.2">
      <c r="A68" s="345">
        <v>34</v>
      </c>
      <c r="B68" s="334" t="s">
        <v>1367</v>
      </c>
      <c r="C68" s="333" t="s">
        <v>453</v>
      </c>
      <c r="D68" s="335" t="s">
        <v>633</v>
      </c>
      <c r="E68" s="336">
        <v>1949251</v>
      </c>
      <c r="F68" s="337">
        <v>3898500</v>
      </c>
      <c r="G68" s="338">
        <v>1949250</v>
      </c>
      <c r="H68" s="324">
        <v>194925000</v>
      </c>
      <c r="I68" s="339" t="s">
        <v>1368</v>
      </c>
      <c r="J68" s="349" t="s">
        <v>1369</v>
      </c>
      <c r="K68" s="312"/>
      <c r="L68" s="312"/>
      <c r="M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X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  <c r="AI68" s="312"/>
      <c r="AJ68" s="312"/>
      <c r="AK68" s="312"/>
    </row>
    <row r="69" spans="1:37" ht="24.95" customHeight="1" x14ac:dyDescent="0.2">
      <c r="A69" s="347">
        <v>35</v>
      </c>
      <c r="B69" s="296" t="s">
        <v>1370</v>
      </c>
      <c r="C69" s="290" t="s">
        <v>446</v>
      </c>
      <c r="D69" s="316" t="s">
        <v>635</v>
      </c>
      <c r="E69" s="317">
        <v>3860101</v>
      </c>
      <c r="F69" s="292">
        <v>5785179</v>
      </c>
      <c r="G69" s="318">
        <v>1925079</v>
      </c>
      <c r="H69" s="292">
        <v>192507900</v>
      </c>
      <c r="I69" s="291" t="s">
        <v>1337</v>
      </c>
      <c r="J69" s="350" t="s">
        <v>1371</v>
      </c>
      <c r="K69" s="312"/>
      <c r="L69" s="312"/>
      <c r="M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X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  <c r="AI69" s="312"/>
      <c r="AJ69" s="312"/>
      <c r="AK69" s="312"/>
    </row>
    <row r="70" spans="1:37" ht="24.95" customHeight="1" x14ac:dyDescent="0.2">
      <c r="A70" s="345">
        <v>36</v>
      </c>
      <c r="B70" s="334" t="s">
        <v>1372</v>
      </c>
      <c r="C70" s="333" t="s">
        <v>936</v>
      </c>
      <c r="D70" s="335" t="s">
        <v>1373</v>
      </c>
      <c r="E70" s="336">
        <v>55373519</v>
      </c>
      <c r="F70" s="337">
        <v>69216897</v>
      </c>
      <c r="G70" s="338">
        <v>13843379</v>
      </c>
      <c r="H70" s="324">
        <v>1384337900</v>
      </c>
      <c r="I70" s="339" t="s">
        <v>1294</v>
      </c>
      <c r="J70" s="349" t="s">
        <v>1371</v>
      </c>
      <c r="K70" s="312"/>
      <c r="L70" s="312"/>
      <c r="M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X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  <c r="AI70" s="312"/>
      <c r="AJ70" s="312"/>
      <c r="AK70" s="312"/>
    </row>
    <row r="71" spans="1:37" ht="24.95" customHeight="1" x14ac:dyDescent="0.2">
      <c r="A71" s="347">
        <v>37</v>
      </c>
      <c r="B71" s="296" t="s">
        <v>1139</v>
      </c>
      <c r="C71" s="290" t="s">
        <v>453</v>
      </c>
      <c r="D71" s="316" t="s">
        <v>633</v>
      </c>
      <c r="E71" s="317">
        <v>9197713</v>
      </c>
      <c r="F71" s="292">
        <v>18395424</v>
      </c>
      <c r="G71" s="318">
        <v>9197712</v>
      </c>
      <c r="H71" s="292">
        <v>919771200</v>
      </c>
      <c r="I71" s="291" t="s">
        <v>1287</v>
      </c>
      <c r="J71" s="350" t="s">
        <v>1374</v>
      </c>
      <c r="K71" s="312"/>
      <c r="L71" s="312"/>
      <c r="M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X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  <c r="AI71" s="312"/>
      <c r="AJ71" s="312"/>
      <c r="AK71" s="312"/>
    </row>
    <row r="72" spans="1:37" ht="24.95" customHeight="1" x14ac:dyDescent="0.2">
      <c r="A72" s="345">
        <v>38</v>
      </c>
      <c r="B72" s="334" t="s">
        <v>518</v>
      </c>
      <c r="C72" s="333" t="s">
        <v>936</v>
      </c>
      <c r="D72" s="335" t="s">
        <v>1128</v>
      </c>
      <c r="E72" s="336">
        <v>40134281</v>
      </c>
      <c r="F72" s="337">
        <v>72228349</v>
      </c>
      <c r="G72" s="338">
        <v>32094068.800000001</v>
      </c>
      <c r="H72" s="324">
        <v>3209406880</v>
      </c>
      <c r="I72" s="339" t="s">
        <v>1296</v>
      </c>
      <c r="J72" s="349" t="s">
        <v>1375</v>
      </c>
      <c r="K72" s="312"/>
      <c r="L72" s="312"/>
      <c r="M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X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  <c r="AI72" s="312"/>
      <c r="AJ72" s="312"/>
      <c r="AK72" s="312"/>
    </row>
    <row r="73" spans="1:37" ht="24.95" customHeight="1" x14ac:dyDescent="0.2">
      <c r="A73" s="347">
        <v>39</v>
      </c>
      <c r="B73" s="296" t="s">
        <v>1376</v>
      </c>
      <c r="C73" s="290" t="s">
        <v>936</v>
      </c>
      <c r="D73" s="316" t="s">
        <v>1108</v>
      </c>
      <c r="E73" s="317">
        <v>58196501</v>
      </c>
      <c r="F73" s="292">
        <v>66925975</v>
      </c>
      <c r="G73" s="318">
        <v>8729475</v>
      </c>
      <c r="H73" s="292">
        <v>872947500</v>
      </c>
      <c r="I73" s="291" t="s">
        <v>1327</v>
      </c>
      <c r="J73" s="350" t="s">
        <v>1377</v>
      </c>
      <c r="K73" s="312"/>
      <c r="L73" s="312"/>
      <c r="M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X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  <c r="AI73" s="312"/>
      <c r="AJ73" s="312"/>
      <c r="AK73" s="312"/>
    </row>
    <row r="74" spans="1:37" ht="24.95" customHeight="1" x14ac:dyDescent="0.2">
      <c r="A74" s="345">
        <v>40</v>
      </c>
      <c r="B74" s="334" t="s">
        <v>1378</v>
      </c>
      <c r="C74" s="333" t="s">
        <v>936</v>
      </c>
      <c r="D74" s="335" t="s">
        <v>648</v>
      </c>
      <c r="E74" s="336">
        <v>53058724</v>
      </c>
      <c r="F74" s="337">
        <v>68976340</v>
      </c>
      <c r="G74" s="338">
        <v>15917617</v>
      </c>
      <c r="H74" s="324">
        <v>1591761700</v>
      </c>
      <c r="I74" s="339" t="s">
        <v>1379</v>
      </c>
      <c r="J74" s="349" t="s">
        <v>1380</v>
      </c>
      <c r="K74" s="312"/>
      <c r="L74" s="312"/>
      <c r="M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X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  <c r="AI74" s="312"/>
      <c r="AJ74" s="312"/>
      <c r="AK74" s="312"/>
    </row>
    <row r="75" spans="1:37" ht="24.95" customHeight="1" x14ac:dyDescent="0.2">
      <c r="A75" s="347">
        <v>41</v>
      </c>
      <c r="B75" s="296" t="s">
        <v>226</v>
      </c>
      <c r="C75" s="290" t="s">
        <v>936</v>
      </c>
      <c r="D75" s="316" t="s">
        <v>633</v>
      </c>
      <c r="E75" s="317">
        <v>31590303</v>
      </c>
      <c r="F75" s="292">
        <v>63180606</v>
      </c>
      <c r="G75" s="318">
        <v>31590304</v>
      </c>
      <c r="H75" s="292">
        <v>3159030400</v>
      </c>
      <c r="I75" s="291" t="s">
        <v>1290</v>
      </c>
      <c r="J75" s="350" t="s">
        <v>1381</v>
      </c>
      <c r="K75" s="312"/>
      <c r="L75" s="312"/>
      <c r="M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X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2"/>
      <c r="AI75" s="312"/>
      <c r="AJ75" s="312"/>
      <c r="AK75" s="312"/>
    </row>
    <row r="76" spans="1:37" ht="24.95" customHeight="1" x14ac:dyDescent="0.2">
      <c r="A76" s="345">
        <v>42</v>
      </c>
      <c r="B76" s="334" t="s">
        <v>1382</v>
      </c>
      <c r="C76" s="333" t="s">
        <v>936</v>
      </c>
      <c r="D76" s="335" t="s">
        <v>1383</v>
      </c>
      <c r="E76" s="336">
        <v>64994783</v>
      </c>
      <c r="F76" s="337">
        <v>80426622</v>
      </c>
      <c r="G76" s="338">
        <v>15431840</v>
      </c>
      <c r="H76" s="324">
        <v>1543184000</v>
      </c>
      <c r="I76" s="339" t="s">
        <v>1327</v>
      </c>
      <c r="J76" s="349" t="s">
        <v>1384</v>
      </c>
      <c r="K76" s="312"/>
      <c r="L76" s="312"/>
      <c r="M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X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  <c r="AI76" s="312"/>
      <c r="AJ76" s="312"/>
      <c r="AK76" s="312"/>
    </row>
    <row r="77" spans="1:37" ht="24.95" customHeight="1" x14ac:dyDescent="0.2">
      <c r="A77" s="347">
        <v>43</v>
      </c>
      <c r="B77" s="296" t="s">
        <v>1385</v>
      </c>
      <c r="C77" s="290" t="s">
        <v>453</v>
      </c>
      <c r="D77" s="316" t="s">
        <v>635</v>
      </c>
      <c r="E77" s="317">
        <v>2645001</v>
      </c>
      <c r="F77" s="292">
        <v>3967500</v>
      </c>
      <c r="G77" s="318">
        <v>1322500</v>
      </c>
      <c r="H77" s="292">
        <v>132250000</v>
      </c>
      <c r="I77" s="291" t="s">
        <v>1296</v>
      </c>
      <c r="J77" s="350" t="s">
        <v>1386</v>
      </c>
      <c r="K77" s="312"/>
      <c r="L77" s="312"/>
      <c r="M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X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  <c r="AI77" s="312"/>
      <c r="AJ77" s="312"/>
      <c r="AK77" s="312"/>
    </row>
    <row r="78" spans="1:37" ht="24.95" customHeight="1" x14ac:dyDescent="0.2">
      <c r="A78" s="345">
        <v>44</v>
      </c>
      <c r="B78" s="334" t="s">
        <v>1164</v>
      </c>
      <c r="C78" s="333" t="s">
        <v>453</v>
      </c>
      <c r="D78" s="335" t="s">
        <v>618</v>
      </c>
      <c r="E78" s="336">
        <v>1529171</v>
      </c>
      <c r="F78" s="337">
        <v>4587509</v>
      </c>
      <c r="G78" s="338">
        <v>3058339</v>
      </c>
      <c r="H78" s="324">
        <v>305833900</v>
      </c>
      <c r="I78" s="339" t="s">
        <v>1287</v>
      </c>
      <c r="J78" s="349" t="s">
        <v>1386</v>
      </c>
      <c r="K78" s="312"/>
      <c r="L78" s="312"/>
      <c r="M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X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  <c r="AI78" s="312"/>
      <c r="AJ78" s="312"/>
      <c r="AK78" s="312"/>
    </row>
    <row r="79" spans="1:37" ht="24.95" customHeight="1" x14ac:dyDescent="0.2">
      <c r="A79" s="347">
        <v>45</v>
      </c>
      <c r="B79" s="296" t="s">
        <v>1387</v>
      </c>
      <c r="C79" s="290" t="s">
        <v>453</v>
      </c>
      <c r="D79" s="316" t="s">
        <v>1388</v>
      </c>
      <c r="E79" s="317">
        <v>14191677</v>
      </c>
      <c r="F79" s="292">
        <v>22706682</v>
      </c>
      <c r="G79" s="318">
        <v>8515006</v>
      </c>
      <c r="H79" s="292">
        <v>851500600</v>
      </c>
      <c r="I79" s="291" t="s">
        <v>1302</v>
      </c>
      <c r="J79" s="350" t="s">
        <v>1386</v>
      </c>
      <c r="K79" s="312"/>
      <c r="L79" s="312"/>
      <c r="M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X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  <c r="AI79" s="312"/>
      <c r="AJ79" s="312"/>
      <c r="AK79" s="312"/>
    </row>
    <row r="80" spans="1:37" ht="24.95" customHeight="1" x14ac:dyDescent="0.2">
      <c r="A80" s="345">
        <v>46</v>
      </c>
      <c r="B80" s="334" t="s">
        <v>1389</v>
      </c>
      <c r="C80" s="333" t="s">
        <v>453</v>
      </c>
      <c r="D80" s="335" t="s">
        <v>978</v>
      </c>
      <c r="E80" s="336">
        <v>12966140</v>
      </c>
      <c r="F80" s="337">
        <v>22042436</v>
      </c>
      <c r="G80" s="338">
        <v>9076296.6600000001</v>
      </c>
      <c r="H80" s="324">
        <v>907629666</v>
      </c>
      <c r="I80" s="339" t="s">
        <v>1314</v>
      </c>
      <c r="J80" s="349" t="s">
        <v>1390</v>
      </c>
      <c r="K80" s="312"/>
      <c r="L80" s="312"/>
      <c r="M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X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  <c r="AI80" s="312"/>
      <c r="AJ80" s="312"/>
      <c r="AK80" s="312"/>
    </row>
    <row r="81" spans="1:37" ht="24.95" customHeight="1" x14ac:dyDescent="0.2">
      <c r="A81" s="347">
        <v>47</v>
      </c>
      <c r="B81" s="296" t="s">
        <v>1391</v>
      </c>
      <c r="C81" s="290" t="s">
        <v>449</v>
      </c>
      <c r="D81" s="316" t="s">
        <v>635</v>
      </c>
      <c r="E81" s="317">
        <v>5880656</v>
      </c>
      <c r="F81" s="292">
        <v>8773968</v>
      </c>
      <c r="G81" s="318">
        <v>2893313</v>
      </c>
      <c r="H81" s="292">
        <v>289331300</v>
      </c>
      <c r="I81" s="291" t="s">
        <v>1287</v>
      </c>
      <c r="J81" s="350" t="s">
        <v>1392</v>
      </c>
      <c r="K81" s="312"/>
      <c r="L81" s="312"/>
      <c r="M81" s="312"/>
      <c r="N81" s="312"/>
      <c r="O81" s="312"/>
      <c r="P81" s="312"/>
      <c r="Q81" s="312"/>
      <c r="R81" s="312"/>
      <c r="S81" s="312"/>
      <c r="T81" s="312"/>
      <c r="U81" s="312"/>
      <c r="V81" s="312"/>
      <c r="W81" s="312"/>
      <c r="X81" s="312"/>
      <c r="Y81" s="312"/>
      <c r="Z81" s="312"/>
      <c r="AA81" s="312"/>
      <c r="AB81" s="312"/>
      <c r="AC81" s="312"/>
      <c r="AD81" s="312"/>
      <c r="AE81" s="312"/>
      <c r="AF81" s="312"/>
      <c r="AG81" s="312"/>
      <c r="AH81" s="312"/>
      <c r="AI81" s="312"/>
      <c r="AJ81" s="312"/>
      <c r="AK81" s="312"/>
    </row>
    <row r="82" spans="1:37" ht="24.95" customHeight="1" x14ac:dyDescent="0.2">
      <c r="A82" s="345">
        <v>48</v>
      </c>
      <c r="B82" s="334" t="s">
        <v>1393</v>
      </c>
      <c r="C82" s="333" t="s">
        <v>453</v>
      </c>
      <c r="D82" s="335" t="s">
        <v>1394</v>
      </c>
      <c r="E82" s="336">
        <v>3413705</v>
      </c>
      <c r="F82" s="337">
        <v>4608501</v>
      </c>
      <c r="G82" s="338">
        <v>1194796.0900000001</v>
      </c>
      <c r="H82" s="324">
        <v>119479609.00000001</v>
      </c>
      <c r="I82" s="339" t="s">
        <v>1290</v>
      </c>
      <c r="J82" s="349" t="s">
        <v>1395</v>
      </c>
      <c r="K82" s="312"/>
      <c r="L82" s="312"/>
      <c r="M82" s="312"/>
      <c r="N82" s="312"/>
      <c r="O82" s="312"/>
      <c r="P82" s="312"/>
      <c r="Q82" s="312"/>
      <c r="R82" s="312"/>
      <c r="S82" s="312"/>
      <c r="T82" s="312"/>
      <c r="U82" s="312"/>
      <c r="V82" s="312"/>
      <c r="W82" s="312"/>
      <c r="X82" s="312"/>
      <c r="Y82" s="312"/>
      <c r="Z82" s="312"/>
      <c r="AA82" s="312"/>
      <c r="AB82" s="312"/>
      <c r="AC82" s="312"/>
      <c r="AD82" s="312"/>
      <c r="AE82" s="312"/>
      <c r="AF82" s="312"/>
      <c r="AG82" s="312"/>
      <c r="AH82" s="312"/>
      <c r="AI82" s="312"/>
      <c r="AJ82" s="312"/>
      <c r="AK82" s="312"/>
    </row>
    <row r="83" spans="1:37" ht="24.95" customHeight="1" x14ac:dyDescent="0.2">
      <c r="A83" s="347">
        <v>49</v>
      </c>
      <c r="B83" s="296" t="s">
        <v>1396</v>
      </c>
      <c r="C83" s="290" t="s">
        <v>453</v>
      </c>
      <c r="D83" s="316" t="s">
        <v>1394</v>
      </c>
      <c r="E83" s="317">
        <v>3146101</v>
      </c>
      <c r="F83" s="292">
        <v>4247235</v>
      </c>
      <c r="G83" s="318">
        <v>1101135</v>
      </c>
      <c r="H83" s="292">
        <v>110113500</v>
      </c>
      <c r="I83" s="291" t="s">
        <v>1308</v>
      </c>
      <c r="J83" s="350" t="s">
        <v>1397</v>
      </c>
      <c r="K83" s="312"/>
      <c r="L83" s="312"/>
      <c r="M83" s="312"/>
      <c r="N83" s="312"/>
      <c r="O83" s="312"/>
      <c r="P83" s="312"/>
      <c r="Q83" s="312"/>
      <c r="R83" s="312"/>
      <c r="S83" s="312"/>
      <c r="T83" s="312"/>
      <c r="U83" s="312"/>
      <c r="V83" s="312"/>
      <c r="W83" s="312"/>
      <c r="X83" s="312"/>
      <c r="Y83" s="312"/>
      <c r="Z83" s="312"/>
      <c r="AA83" s="312"/>
      <c r="AB83" s="312"/>
      <c r="AC83" s="312"/>
      <c r="AD83" s="312"/>
      <c r="AE83" s="312"/>
      <c r="AF83" s="312"/>
      <c r="AG83" s="312"/>
      <c r="AH83" s="312"/>
      <c r="AI83" s="312"/>
      <c r="AJ83" s="312"/>
      <c r="AK83" s="312"/>
    </row>
    <row r="84" spans="1:37" ht="24.95" customHeight="1" x14ac:dyDescent="0.2">
      <c r="A84" s="345">
        <v>50</v>
      </c>
      <c r="B84" s="334" t="s">
        <v>1151</v>
      </c>
      <c r="C84" s="333" t="s">
        <v>453</v>
      </c>
      <c r="D84" s="335" t="s">
        <v>633</v>
      </c>
      <c r="E84" s="336">
        <v>11043172</v>
      </c>
      <c r="F84" s="337">
        <v>22086342</v>
      </c>
      <c r="G84" s="338">
        <v>11043171</v>
      </c>
      <c r="H84" s="337">
        <v>1104317100</v>
      </c>
      <c r="I84" s="339" t="s">
        <v>1290</v>
      </c>
      <c r="J84" s="349" t="s">
        <v>1397</v>
      </c>
      <c r="K84" s="312"/>
      <c r="L84" s="312"/>
      <c r="M84" s="312"/>
      <c r="N84" s="312"/>
      <c r="O84" s="312"/>
      <c r="P84" s="312"/>
      <c r="Q84" s="312"/>
      <c r="R84" s="312"/>
      <c r="S84" s="312"/>
      <c r="T84" s="312"/>
      <c r="U84" s="312"/>
      <c r="V84" s="312"/>
      <c r="W84" s="312"/>
      <c r="X84" s="312"/>
      <c r="Y84" s="312"/>
      <c r="Z84" s="312"/>
      <c r="AA84" s="312"/>
      <c r="AB84" s="312"/>
      <c r="AC84" s="312"/>
      <c r="AD84" s="312"/>
      <c r="AE84" s="312"/>
      <c r="AF84" s="312"/>
      <c r="AG84" s="312"/>
      <c r="AH84" s="312"/>
      <c r="AI84" s="312"/>
      <c r="AJ84" s="312"/>
      <c r="AK84" s="312"/>
    </row>
    <row r="85" spans="1:37" ht="24.95" customHeight="1" x14ac:dyDescent="0.2">
      <c r="A85" s="347">
        <v>51</v>
      </c>
      <c r="B85" s="296" t="s">
        <v>1398</v>
      </c>
      <c r="C85" s="290" t="s">
        <v>453</v>
      </c>
      <c r="D85" s="316" t="s">
        <v>1399</v>
      </c>
      <c r="E85" s="317">
        <v>300001</v>
      </c>
      <c r="F85" s="292">
        <v>450000</v>
      </c>
      <c r="G85" s="318">
        <v>150000</v>
      </c>
      <c r="H85" s="292">
        <v>15000000</v>
      </c>
      <c r="I85" s="291" t="s">
        <v>1337</v>
      </c>
      <c r="J85" s="350" t="s">
        <v>1400</v>
      </c>
      <c r="K85" s="312"/>
      <c r="L85" s="312"/>
      <c r="M85" s="312"/>
      <c r="N85" s="312"/>
      <c r="O85" s="312"/>
      <c r="P85" s="312"/>
      <c r="Q85" s="312"/>
      <c r="R85" s="312"/>
      <c r="S85" s="312"/>
      <c r="T85" s="312"/>
      <c r="U85" s="312"/>
      <c r="V85" s="312"/>
      <c r="W85" s="312"/>
      <c r="X85" s="312"/>
      <c r="Y85" s="312"/>
      <c r="Z85" s="312"/>
      <c r="AA85" s="312"/>
      <c r="AB85" s="312"/>
      <c r="AC85" s="312"/>
      <c r="AD85" s="312"/>
      <c r="AE85" s="312"/>
      <c r="AF85" s="312"/>
      <c r="AG85" s="312"/>
      <c r="AH85" s="312"/>
      <c r="AI85" s="312"/>
      <c r="AJ85" s="312"/>
      <c r="AK85" s="312"/>
    </row>
    <row r="86" spans="1:37" ht="24.95" customHeight="1" x14ac:dyDescent="0.2">
      <c r="A86" s="345">
        <v>52</v>
      </c>
      <c r="B86" s="334" t="s">
        <v>1401</v>
      </c>
      <c r="C86" s="333" t="s">
        <v>446</v>
      </c>
      <c r="D86" s="335" t="s">
        <v>1402</v>
      </c>
      <c r="E86" s="336">
        <v>4483051</v>
      </c>
      <c r="F86" s="337">
        <v>5345175</v>
      </c>
      <c r="G86" s="338">
        <v>862125</v>
      </c>
      <c r="H86" s="337">
        <v>86212500</v>
      </c>
      <c r="I86" s="339" t="s">
        <v>1339</v>
      </c>
      <c r="J86" s="349" t="s">
        <v>1403</v>
      </c>
      <c r="K86" s="312"/>
      <c r="L86" s="312"/>
      <c r="M86" s="312"/>
      <c r="N86" s="312"/>
      <c r="O86" s="312"/>
      <c r="P86" s="312"/>
      <c r="Q86" s="312"/>
      <c r="R86" s="312"/>
      <c r="S86" s="312"/>
      <c r="T86" s="312"/>
      <c r="U86" s="312"/>
      <c r="V86" s="312"/>
      <c r="W86" s="312"/>
      <c r="X86" s="312"/>
      <c r="Y86" s="312"/>
      <c r="Z86" s="312"/>
      <c r="AA86" s="312"/>
      <c r="AB86" s="312"/>
      <c r="AC86" s="312"/>
      <c r="AD86" s="312"/>
      <c r="AE86" s="312"/>
      <c r="AF86" s="312"/>
      <c r="AG86" s="312"/>
      <c r="AH86" s="312"/>
      <c r="AI86" s="312"/>
      <c r="AJ86" s="312"/>
      <c r="AK86" s="312"/>
    </row>
    <row r="87" spans="1:37" ht="24.95" customHeight="1" x14ac:dyDescent="0.2">
      <c r="A87" s="347">
        <v>53</v>
      </c>
      <c r="B87" s="296" t="s">
        <v>27</v>
      </c>
      <c r="C87" s="290" t="s">
        <v>936</v>
      </c>
      <c r="D87" s="316" t="s">
        <v>1404</v>
      </c>
      <c r="E87" s="317">
        <v>50398733</v>
      </c>
      <c r="F87" s="292">
        <v>70318156</v>
      </c>
      <c r="G87" s="318">
        <v>19919423.600000001</v>
      </c>
      <c r="H87" s="292">
        <v>1991942360.0000002</v>
      </c>
      <c r="I87" s="291" t="s">
        <v>1292</v>
      </c>
      <c r="J87" s="350" t="s">
        <v>1312</v>
      </c>
      <c r="K87" s="312"/>
      <c r="L87" s="312"/>
      <c r="M87" s="312"/>
      <c r="N87" s="312"/>
      <c r="O87" s="312"/>
      <c r="P87" s="312"/>
      <c r="Q87" s="312"/>
      <c r="R87" s="312"/>
      <c r="S87" s="312"/>
      <c r="T87" s="312"/>
      <c r="U87" s="312"/>
      <c r="V87" s="312"/>
      <c r="W87" s="312"/>
      <c r="X87" s="312"/>
      <c r="Y87" s="312"/>
      <c r="Z87" s="312"/>
      <c r="AA87" s="312"/>
      <c r="AB87" s="312"/>
      <c r="AC87" s="312"/>
      <c r="AD87" s="312"/>
      <c r="AE87" s="312"/>
      <c r="AF87" s="312"/>
      <c r="AG87" s="312"/>
      <c r="AH87" s="312"/>
      <c r="AI87" s="312"/>
      <c r="AJ87" s="312"/>
      <c r="AK87" s="312"/>
    </row>
    <row r="88" spans="1:37" ht="24.95" customHeight="1" x14ac:dyDescent="0.2">
      <c r="A88" s="345">
        <v>54</v>
      </c>
      <c r="B88" s="334" t="s">
        <v>1405</v>
      </c>
      <c r="C88" s="333" t="s">
        <v>449</v>
      </c>
      <c r="D88" s="335" t="s">
        <v>633</v>
      </c>
      <c r="E88" s="336">
        <v>1879453</v>
      </c>
      <c r="F88" s="337">
        <v>3758906</v>
      </c>
      <c r="G88" s="338">
        <v>1879454</v>
      </c>
      <c r="H88" s="337">
        <v>187945400</v>
      </c>
      <c r="I88" s="339" t="s">
        <v>1296</v>
      </c>
      <c r="J88" s="349" t="s">
        <v>1312</v>
      </c>
      <c r="K88" s="312"/>
      <c r="L88" s="312"/>
      <c r="M88" s="312"/>
      <c r="N88" s="312"/>
      <c r="O88" s="312"/>
      <c r="P88" s="312"/>
      <c r="Q88" s="312"/>
      <c r="R88" s="312"/>
      <c r="S88" s="312"/>
      <c r="T88" s="312"/>
      <c r="U88" s="312"/>
      <c r="V88" s="312"/>
      <c r="W88" s="312"/>
      <c r="X88" s="312"/>
      <c r="Y88" s="312"/>
      <c r="Z88" s="312"/>
      <c r="AA88" s="312"/>
      <c r="AB88" s="312"/>
      <c r="AC88" s="312"/>
      <c r="AD88" s="312"/>
      <c r="AE88" s="312"/>
      <c r="AF88" s="312"/>
      <c r="AG88" s="312"/>
      <c r="AH88" s="312"/>
      <c r="AI88" s="312"/>
      <c r="AJ88" s="312"/>
      <c r="AK88" s="312"/>
    </row>
    <row r="89" spans="1:37" ht="24.95" customHeight="1" x14ac:dyDescent="0.2">
      <c r="A89" s="347">
        <v>55</v>
      </c>
      <c r="B89" s="296" t="s">
        <v>1406</v>
      </c>
      <c r="C89" s="290" t="s">
        <v>446</v>
      </c>
      <c r="D89" s="316" t="s">
        <v>633</v>
      </c>
      <c r="E89" s="317">
        <v>2700001</v>
      </c>
      <c r="F89" s="292">
        <v>5400000</v>
      </c>
      <c r="G89" s="318">
        <v>2700000</v>
      </c>
      <c r="H89" s="292">
        <v>270000000</v>
      </c>
      <c r="I89" s="291" t="s">
        <v>1296</v>
      </c>
      <c r="J89" s="350" t="s">
        <v>1407</v>
      </c>
      <c r="K89" s="312"/>
      <c r="L89" s="312"/>
      <c r="M89" s="312"/>
      <c r="N89" s="312"/>
      <c r="O89" s="312"/>
      <c r="P89" s="312"/>
      <c r="Q89" s="312"/>
      <c r="R89" s="312"/>
      <c r="S89" s="312"/>
      <c r="T89" s="312"/>
      <c r="U89" s="312"/>
      <c r="V89" s="312"/>
      <c r="W89" s="312"/>
      <c r="X89" s="312"/>
      <c r="Y89" s="312"/>
      <c r="Z89" s="312"/>
      <c r="AA89" s="312"/>
      <c r="AB89" s="312"/>
      <c r="AC89" s="312"/>
      <c r="AD89" s="312"/>
      <c r="AE89" s="312"/>
      <c r="AF89" s="312"/>
      <c r="AG89" s="312"/>
      <c r="AH89" s="312"/>
      <c r="AI89" s="312"/>
      <c r="AJ89" s="312"/>
      <c r="AK89" s="312"/>
    </row>
    <row r="90" spans="1:37" ht="24.95" customHeight="1" x14ac:dyDescent="0.2">
      <c r="A90" s="345">
        <v>56</v>
      </c>
      <c r="B90" s="334" t="s">
        <v>531</v>
      </c>
      <c r="C90" s="333" t="s">
        <v>936</v>
      </c>
      <c r="D90" s="335" t="s">
        <v>648</v>
      </c>
      <c r="E90" s="336">
        <v>54532156</v>
      </c>
      <c r="F90" s="337">
        <v>70891791</v>
      </c>
      <c r="G90" s="338">
        <v>16359636</v>
      </c>
      <c r="H90" s="337">
        <v>1635963600</v>
      </c>
      <c r="I90" s="339" t="s">
        <v>1337</v>
      </c>
      <c r="J90" s="349" t="s">
        <v>1408</v>
      </c>
      <c r="K90" s="312"/>
      <c r="L90" s="312"/>
      <c r="M90" s="312"/>
      <c r="N90" s="312"/>
      <c r="O90" s="312"/>
      <c r="P90" s="312"/>
      <c r="Q90" s="312"/>
      <c r="R90" s="312"/>
      <c r="S90" s="312"/>
      <c r="T90" s="312"/>
      <c r="U90" s="312"/>
      <c r="V90" s="312"/>
      <c r="W90" s="312"/>
      <c r="X90" s="312"/>
      <c r="Y90" s="312"/>
      <c r="Z90" s="312"/>
      <c r="AA90" s="312"/>
      <c r="AB90" s="312"/>
      <c r="AC90" s="312"/>
      <c r="AD90" s="312"/>
      <c r="AE90" s="312"/>
      <c r="AF90" s="312"/>
      <c r="AG90" s="312"/>
      <c r="AH90" s="312"/>
      <c r="AI90" s="312"/>
      <c r="AJ90" s="312"/>
      <c r="AK90" s="312"/>
    </row>
    <row r="91" spans="1:37" ht="24.95" customHeight="1" x14ac:dyDescent="0.2">
      <c r="A91" s="347">
        <v>57</v>
      </c>
      <c r="B91" s="296" t="s">
        <v>63</v>
      </c>
      <c r="C91" s="290" t="s">
        <v>936</v>
      </c>
      <c r="D91" s="316" t="s">
        <v>646</v>
      </c>
      <c r="E91" s="317">
        <v>45291037</v>
      </c>
      <c r="F91" s="292">
        <v>60379123</v>
      </c>
      <c r="G91" s="318">
        <v>15088087</v>
      </c>
      <c r="H91" s="292">
        <v>1508808700</v>
      </c>
      <c r="I91" s="291" t="s">
        <v>1287</v>
      </c>
      <c r="J91" s="350" t="s">
        <v>1409</v>
      </c>
      <c r="K91" s="312"/>
      <c r="L91" s="312"/>
      <c r="M91" s="312"/>
      <c r="N91" s="312"/>
      <c r="O91" s="312"/>
      <c r="P91" s="312"/>
      <c r="Q91" s="312"/>
      <c r="R91" s="312"/>
      <c r="S91" s="312"/>
      <c r="T91" s="312"/>
      <c r="U91" s="312"/>
      <c r="V91" s="312"/>
      <c r="W91" s="312"/>
      <c r="X91" s="312"/>
      <c r="Y91" s="312"/>
      <c r="Z91" s="312"/>
      <c r="AA91" s="312"/>
      <c r="AB91" s="312"/>
      <c r="AC91" s="312"/>
      <c r="AD91" s="312"/>
      <c r="AE91" s="312"/>
      <c r="AF91" s="312"/>
      <c r="AG91" s="312"/>
      <c r="AH91" s="312"/>
      <c r="AI91" s="312"/>
      <c r="AJ91" s="312"/>
      <c r="AK91" s="312"/>
    </row>
    <row r="92" spans="1:37" ht="24.95" customHeight="1" x14ac:dyDescent="0.2">
      <c r="A92" s="345">
        <v>58</v>
      </c>
      <c r="B92" s="334" t="s">
        <v>1410</v>
      </c>
      <c r="C92" s="333" t="s">
        <v>449</v>
      </c>
      <c r="D92" s="335" t="s">
        <v>1388</v>
      </c>
      <c r="E92" s="336">
        <v>4537501</v>
      </c>
      <c r="F92" s="337">
        <v>7260000</v>
      </c>
      <c r="G92" s="338">
        <v>2722500</v>
      </c>
      <c r="H92" s="337">
        <v>272250000</v>
      </c>
      <c r="I92" s="339" t="s">
        <v>1287</v>
      </c>
      <c r="J92" s="349" t="s">
        <v>1411</v>
      </c>
      <c r="K92" s="312"/>
      <c r="L92" s="312"/>
      <c r="M92" s="312"/>
      <c r="N92" s="312"/>
      <c r="O92" s="312"/>
      <c r="P92" s="312"/>
      <c r="Q92" s="312"/>
      <c r="R92" s="312"/>
      <c r="S92" s="312"/>
      <c r="T92" s="312"/>
      <c r="U92" s="312"/>
      <c r="V92" s="312"/>
      <c r="W92" s="312"/>
      <c r="X92" s="312"/>
      <c r="Y92" s="312"/>
      <c r="Z92" s="312"/>
      <c r="AA92" s="312"/>
      <c r="AB92" s="312"/>
      <c r="AC92" s="312"/>
      <c r="AD92" s="312"/>
      <c r="AE92" s="312"/>
      <c r="AF92" s="312"/>
      <c r="AG92" s="312"/>
      <c r="AH92" s="312"/>
      <c r="AI92" s="312"/>
      <c r="AJ92" s="312"/>
      <c r="AK92" s="312"/>
    </row>
    <row r="93" spans="1:37" ht="24.95" customHeight="1" x14ac:dyDescent="0.2">
      <c r="A93" s="347">
        <v>59</v>
      </c>
      <c r="B93" s="296" t="s">
        <v>1172</v>
      </c>
      <c r="C93" s="290" t="s">
        <v>453</v>
      </c>
      <c r="D93" s="316" t="s">
        <v>621</v>
      </c>
      <c r="E93" s="317">
        <v>3523853</v>
      </c>
      <c r="F93" s="292">
        <v>4404815</v>
      </c>
      <c r="G93" s="318">
        <v>880962.82</v>
      </c>
      <c r="H93" s="292">
        <v>88096282</v>
      </c>
      <c r="I93" s="291" t="s">
        <v>1290</v>
      </c>
      <c r="J93" s="350" t="s">
        <v>1412</v>
      </c>
      <c r="K93" s="312"/>
      <c r="L93" s="312"/>
      <c r="M93" s="312"/>
      <c r="N93" s="312"/>
      <c r="O93" s="312"/>
      <c r="P93" s="312"/>
      <c r="Q93" s="312"/>
      <c r="R93" s="312"/>
      <c r="S93" s="312"/>
      <c r="T93" s="312"/>
      <c r="U93" s="312"/>
      <c r="V93" s="312"/>
      <c r="W93" s="312"/>
      <c r="X93" s="312"/>
      <c r="Y93" s="312"/>
      <c r="Z93" s="312"/>
      <c r="AA93" s="312"/>
      <c r="AB93" s="312"/>
      <c r="AC93" s="312"/>
      <c r="AD93" s="312"/>
      <c r="AE93" s="312"/>
      <c r="AF93" s="312"/>
      <c r="AG93" s="312"/>
      <c r="AH93" s="312"/>
      <c r="AI93" s="312"/>
      <c r="AJ93" s="312"/>
      <c r="AK93" s="312"/>
    </row>
    <row r="94" spans="1:37" ht="24.95" customHeight="1" x14ac:dyDescent="0.2">
      <c r="A94" s="345">
        <v>60</v>
      </c>
      <c r="B94" s="334" t="s">
        <v>1413</v>
      </c>
      <c r="C94" s="333" t="s">
        <v>453</v>
      </c>
      <c r="D94" s="335" t="s">
        <v>635</v>
      </c>
      <c r="E94" s="336">
        <v>699989</v>
      </c>
      <c r="F94" s="337">
        <v>1049982</v>
      </c>
      <c r="G94" s="338">
        <v>349993.6</v>
      </c>
      <c r="H94" s="337">
        <v>34999360</v>
      </c>
      <c r="I94" s="339" t="s">
        <v>1292</v>
      </c>
      <c r="J94" s="349" t="s">
        <v>1412</v>
      </c>
      <c r="K94" s="312"/>
      <c r="L94" s="312"/>
      <c r="M94" s="312"/>
      <c r="N94" s="312"/>
      <c r="O94" s="312"/>
      <c r="P94" s="312"/>
      <c r="Q94" s="312"/>
      <c r="R94" s="312"/>
      <c r="S94" s="312"/>
      <c r="T94" s="312"/>
      <c r="U94" s="312"/>
      <c r="V94" s="312"/>
      <c r="W94" s="312"/>
      <c r="X94" s="312"/>
      <c r="Y94" s="312"/>
      <c r="Z94" s="312"/>
      <c r="AA94" s="312"/>
      <c r="AB94" s="312"/>
      <c r="AC94" s="312"/>
      <c r="AD94" s="312"/>
      <c r="AE94" s="312"/>
      <c r="AF94" s="312"/>
      <c r="AG94" s="312"/>
      <c r="AH94" s="312"/>
      <c r="AI94" s="312"/>
      <c r="AJ94" s="312"/>
      <c r="AK94" s="312"/>
    </row>
    <row r="95" spans="1:37" ht="24.95" customHeight="1" x14ac:dyDescent="0.2">
      <c r="A95" s="347">
        <v>61</v>
      </c>
      <c r="B95" s="296" t="s">
        <v>395</v>
      </c>
      <c r="C95" s="290" t="s">
        <v>936</v>
      </c>
      <c r="D95" s="316" t="s">
        <v>648</v>
      </c>
      <c r="E95" s="317">
        <v>52508595</v>
      </c>
      <c r="F95" s="292">
        <v>68261173</v>
      </c>
      <c r="G95" s="318">
        <v>15752578.130000001</v>
      </c>
      <c r="H95" s="292">
        <v>1575257813</v>
      </c>
      <c r="I95" s="291" t="s">
        <v>1339</v>
      </c>
      <c r="J95" s="350" t="s">
        <v>1414</v>
      </c>
      <c r="K95" s="312"/>
      <c r="L95" s="312"/>
      <c r="M95" s="312"/>
      <c r="N95" s="312"/>
      <c r="O95" s="312"/>
      <c r="P95" s="312"/>
      <c r="Q95" s="312"/>
      <c r="R95" s="312"/>
      <c r="S95" s="312"/>
      <c r="T95" s="312"/>
      <c r="U95" s="312"/>
      <c r="V95" s="312"/>
      <c r="W95" s="312"/>
      <c r="X95" s="312"/>
      <c r="Y95" s="312"/>
      <c r="Z95" s="312"/>
      <c r="AA95" s="312"/>
      <c r="AB95" s="312"/>
      <c r="AC95" s="312"/>
      <c r="AD95" s="312"/>
      <c r="AE95" s="312"/>
      <c r="AF95" s="312"/>
      <c r="AG95" s="312"/>
      <c r="AH95" s="312"/>
      <c r="AI95" s="312"/>
      <c r="AJ95" s="312"/>
      <c r="AK95" s="312"/>
    </row>
    <row r="96" spans="1:37" ht="24.95" customHeight="1" x14ac:dyDescent="0.2">
      <c r="A96" s="345">
        <v>62</v>
      </c>
      <c r="B96" s="334" t="s">
        <v>1355</v>
      </c>
      <c r="C96" s="333" t="s">
        <v>453</v>
      </c>
      <c r="D96" s="335" t="s">
        <v>648</v>
      </c>
      <c r="E96" s="336">
        <v>3465001</v>
      </c>
      <c r="F96" s="337">
        <v>4504500</v>
      </c>
      <c r="G96" s="338">
        <v>1039500</v>
      </c>
      <c r="H96" s="337">
        <v>103950000</v>
      </c>
      <c r="I96" s="339" t="s">
        <v>1296</v>
      </c>
      <c r="J96" s="349" t="s">
        <v>1414</v>
      </c>
      <c r="K96" s="312"/>
      <c r="L96" s="312"/>
      <c r="M96" s="312"/>
      <c r="N96" s="312"/>
      <c r="O96" s="312"/>
      <c r="P96" s="312"/>
      <c r="Q96" s="312"/>
      <c r="R96" s="312"/>
      <c r="S96" s="312"/>
      <c r="T96" s="312"/>
      <c r="U96" s="312"/>
      <c r="V96" s="312"/>
      <c r="W96" s="312"/>
      <c r="X96" s="312"/>
      <c r="Y96" s="312"/>
      <c r="Z96" s="312"/>
      <c r="AA96" s="312"/>
      <c r="AB96" s="312"/>
      <c r="AC96" s="312"/>
      <c r="AD96" s="312"/>
      <c r="AE96" s="312"/>
      <c r="AF96" s="312"/>
      <c r="AG96" s="312"/>
      <c r="AH96" s="312"/>
      <c r="AI96" s="312"/>
      <c r="AJ96" s="312"/>
      <c r="AK96" s="312"/>
    </row>
    <row r="97" spans="1:37" ht="24.95" customHeight="1" x14ac:dyDescent="0.2">
      <c r="A97" s="347">
        <v>63</v>
      </c>
      <c r="B97" s="296" t="s">
        <v>1349</v>
      </c>
      <c r="C97" s="290" t="s">
        <v>936</v>
      </c>
      <c r="D97" s="316" t="s">
        <v>1415</v>
      </c>
      <c r="E97" s="317">
        <v>65987001</v>
      </c>
      <c r="F97" s="292">
        <v>73905440</v>
      </c>
      <c r="G97" s="318">
        <v>7918440</v>
      </c>
      <c r="H97" s="292">
        <v>791844000</v>
      </c>
      <c r="I97" s="291" t="s">
        <v>1292</v>
      </c>
      <c r="J97" s="350" t="s">
        <v>1414</v>
      </c>
      <c r="K97" s="312"/>
      <c r="L97" s="312"/>
      <c r="M97" s="312"/>
      <c r="N97" s="312"/>
      <c r="O97" s="312"/>
      <c r="P97" s="312"/>
      <c r="Q97" s="312"/>
      <c r="R97" s="312"/>
      <c r="S97" s="312"/>
      <c r="T97" s="312"/>
      <c r="U97" s="312"/>
      <c r="V97" s="312"/>
      <c r="W97" s="312"/>
      <c r="X97" s="312"/>
      <c r="Y97" s="312"/>
      <c r="Z97" s="312"/>
      <c r="AA97" s="312"/>
      <c r="AB97" s="312"/>
      <c r="AC97" s="312"/>
      <c r="AD97" s="312"/>
      <c r="AE97" s="312"/>
      <c r="AF97" s="312"/>
      <c r="AG97" s="312"/>
      <c r="AH97" s="312"/>
      <c r="AI97" s="312"/>
      <c r="AJ97" s="312"/>
      <c r="AK97" s="312"/>
    </row>
    <row r="98" spans="1:37" ht="24.95" customHeight="1" x14ac:dyDescent="0.2">
      <c r="A98" s="345">
        <v>64</v>
      </c>
      <c r="B98" s="334" t="s">
        <v>1416</v>
      </c>
      <c r="C98" s="333" t="s">
        <v>453</v>
      </c>
      <c r="D98" s="335" t="s">
        <v>1417</v>
      </c>
      <c r="E98" s="336">
        <v>2600754</v>
      </c>
      <c r="F98" s="337">
        <v>4404000</v>
      </c>
      <c r="G98" s="338">
        <v>1803247</v>
      </c>
      <c r="H98" s="337">
        <v>180324700</v>
      </c>
      <c r="I98" s="339" t="s">
        <v>1292</v>
      </c>
      <c r="J98" s="349" t="s">
        <v>1414</v>
      </c>
      <c r="K98" s="312"/>
      <c r="L98" s="312"/>
      <c r="M98" s="312"/>
      <c r="N98" s="312"/>
      <c r="O98" s="312"/>
      <c r="P98" s="312"/>
      <c r="Q98" s="312"/>
      <c r="R98" s="312"/>
      <c r="S98" s="312"/>
      <c r="T98" s="312"/>
      <c r="U98" s="312"/>
      <c r="V98" s="312"/>
      <c r="W98" s="312"/>
      <c r="X98" s="312"/>
      <c r="Y98" s="312"/>
      <c r="Z98" s="312"/>
      <c r="AA98" s="312"/>
      <c r="AB98" s="312"/>
      <c r="AC98" s="312"/>
      <c r="AD98" s="312"/>
      <c r="AE98" s="312"/>
      <c r="AF98" s="312"/>
      <c r="AG98" s="312"/>
      <c r="AH98" s="312"/>
      <c r="AI98" s="312"/>
      <c r="AJ98" s="312"/>
      <c r="AK98" s="312"/>
    </row>
    <row r="99" spans="1:37" ht="24.95" customHeight="1" x14ac:dyDescent="0.2">
      <c r="A99" s="347">
        <v>65</v>
      </c>
      <c r="B99" s="296" t="s">
        <v>1418</v>
      </c>
      <c r="C99" s="290" t="s">
        <v>453</v>
      </c>
      <c r="D99" s="316" t="s">
        <v>1419</v>
      </c>
      <c r="E99" s="317">
        <v>1500001</v>
      </c>
      <c r="F99" s="292">
        <v>4710000</v>
      </c>
      <c r="G99" s="318">
        <v>3210000</v>
      </c>
      <c r="H99" s="292">
        <v>321000000</v>
      </c>
      <c r="I99" s="291" t="s">
        <v>1290</v>
      </c>
      <c r="J99" s="350" t="s">
        <v>1420</v>
      </c>
      <c r="K99" s="312"/>
      <c r="L99" s="312"/>
      <c r="M99" s="312"/>
      <c r="N99" s="312"/>
      <c r="O99" s="312"/>
      <c r="P99" s="312"/>
      <c r="Q99" s="312"/>
      <c r="R99" s="312"/>
      <c r="S99" s="312"/>
      <c r="T99" s="312"/>
      <c r="U99" s="312"/>
      <c r="V99" s="312"/>
      <c r="W99" s="312"/>
      <c r="X99" s="312"/>
      <c r="Y99" s="312"/>
      <c r="Z99" s="312"/>
      <c r="AA99" s="312"/>
      <c r="AB99" s="312"/>
      <c r="AC99" s="312"/>
      <c r="AD99" s="312"/>
      <c r="AE99" s="312"/>
      <c r="AF99" s="312"/>
      <c r="AG99" s="312"/>
      <c r="AH99" s="312"/>
      <c r="AI99" s="312"/>
      <c r="AJ99" s="312"/>
      <c r="AK99" s="312"/>
    </row>
    <row r="100" spans="1:37" ht="24.95" customHeight="1" x14ac:dyDescent="0.2">
      <c r="A100" s="345">
        <v>66</v>
      </c>
      <c r="B100" s="334" t="s">
        <v>1421</v>
      </c>
      <c r="C100" s="333" t="s">
        <v>453</v>
      </c>
      <c r="D100" s="335" t="s">
        <v>648</v>
      </c>
      <c r="E100" s="336">
        <v>8043794</v>
      </c>
      <c r="F100" s="337">
        <v>10456931</v>
      </c>
      <c r="G100" s="338">
        <v>2413137.6</v>
      </c>
      <c r="H100" s="337">
        <v>241313760</v>
      </c>
      <c r="I100" s="339" t="s">
        <v>1287</v>
      </c>
      <c r="J100" s="349" t="s">
        <v>1422</v>
      </c>
      <c r="K100" s="312"/>
      <c r="L100" s="312"/>
      <c r="M100" s="312"/>
      <c r="N100" s="312"/>
      <c r="O100" s="312"/>
      <c r="P100" s="312"/>
      <c r="Q100" s="312"/>
      <c r="R100" s="312"/>
      <c r="S100" s="312"/>
      <c r="T100" s="312"/>
      <c r="U100" s="312"/>
      <c r="V100" s="312"/>
      <c r="W100" s="312"/>
      <c r="X100" s="312"/>
      <c r="Y100" s="312"/>
      <c r="Z100" s="312"/>
      <c r="AA100" s="312"/>
      <c r="AB100" s="312"/>
      <c r="AC100" s="312"/>
      <c r="AD100" s="312"/>
      <c r="AE100" s="312"/>
      <c r="AF100" s="312"/>
      <c r="AG100" s="312"/>
      <c r="AH100" s="312"/>
      <c r="AI100" s="312"/>
      <c r="AJ100" s="312"/>
      <c r="AK100" s="312"/>
    </row>
    <row r="101" spans="1:37" ht="24.95" customHeight="1" x14ac:dyDescent="0.2">
      <c r="A101" s="347">
        <v>67</v>
      </c>
      <c r="B101" s="296" t="s">
        <v>188</v>
      </c>
      <c r="C101" s="290" t="s">
        <v>449</v>
      </c>
      <c r="D101" s="316" t="s">
        <v>695</v>
      </c>
      <c r="E101" s="317">
        <v>6727053</v>
      </c>
      <c r="F101" s="292">
        <v>8072463</v>
      </c>
      <c r="G101" s="318">
        <v>1345410.95</v>
      </c>
      <c r="H101" s="292">
        <v>134541095</v>
      </c>
      <c r="I101" s="291" t="s">
        <v>1302</v>
      </c>
      <c r="J101" s="350" t="s">
        <v>1423</v>
      </c>
      <c r="K101" s="312"/>
      <c r="L101" s="312"/>
      <c r="M101" s="312"/>
      <c r="N101" s="312"/>
      <c r="O101" s="312"/>
      <c r="P101" s="312"/>
      <c r="Q101" s="312"/>
      <c r="R101" s="312"/>
      <c r="S101" s="312"/>
      <c r="T101" s="312"/>
      <c r="U101" s="312"/>
      <c r="V101" s="312"/>
      <c r="W101" s="312"/>
      <c r="X101" s="312"/>
      <c r="Y101" s="312"/>
      <c r="Z101" s="312"/>
      <c r="AA101" s="312"/>
      <c r="AB101" s="312"/>
      <c r="AC101" s="312"/>
      <c r="AD101" s="312"/>
      <c r="AE101" s="312"/>
      <c r="AF101" s="312"/>
      <c r="AG101" s="312"/>
      <c r="AH101" s="312"/>
      <c r="AI101" s="312"/>
      <c r="AJ101" s="312"/>
      <c r="AK101" s="312"/>
    </row>
    <row r="102" spans="1:37" ht="24.95" customHeight="1" x14ac:dyDescent="0.2">
      <c r="A102" s="345">
        <v>68</v>
      </c>
      <c r="B102" s="334" t="s">
        <v>15</v>
      </c>
      <c r="C102" s="333" t="s">
        <v>446</v>
      </c>
      <c r="D102" s="335" t="s">
        <v>1424</v>
      </c>
      <c r="E102" s="336">
        <v>3852001</v>
      </c>
      <c r="F102" s="337">
        <v>10272000</v>
      </c>
      <c r="G102" s="338">
        <v>6420000</v>
      </c>
      <c r="H102" s="337">
        <v>642000000</v>
      </c>
      <c r="I102" s="339" t="s">
        <v>1292</v>
      </c>
      <c r="J102" s="349" t="s">
        <v>1425</v>
      </c>
      <c r="K102" s="312"/>
      <c r="L102" s="312"/>
      <c r="M102" s="312"/>
      <c r="N102" s="312"/>
      <c r="O102" s="312"/>
      <c r="P102" s="312"/>
      <c r="Q102" s="312"/>
      <c r="R102" s="312"/>
      <c r="S102" s="312"/>
      <c r="T102" s="312"/>
      <c r="U102" s="312"/>
      <c r="V102" s="312"/>
      <c r="W102" s="312"/>
      <c r="X102" s="312"/>
      <c r="Y102" s="312"/>
      <c r="Z102" s="312"/>
      <c r="AA102" s="312"/>
      <c r="AB102" s="312"/>
      <c r="AC102" s="312"/>
      <c r="AD102" s="312"/>
      <c r="AE102" s="312"/>
      <c r="AF102" s="312"/>
      <c r="AG102" s="312"/>
      <c r="AH102" s="312"/>
      <c r="AI102" s="312"/>
      <c r="AJ102" s="312"/>
      <c r="AK102" s="312"/>
    </row>
    <row r="103" spans="1:37" ht="24.95" customHeight="1" x14ac:dyDescent="0.2">
      <c r="A103" s="347">
        <v>69</v>
      </c>
      <c r="B103" s="296" t="s">
        <v>1354</v>
      </c>
      <c r="C103" s="290" t="s">
        <v>453</v>
      </c>
      <c r="D103" s="316" t="s">
        <v>1426</v>
      </c>
      <c r="E103" s="317">
        <v>2110001</v>
      </c>
      <c r="F103" s="292">
        <v>4853000</v>
      </c>
      <c r="G103" s="318">
        <v>2743000</v>
      </c>
      <c r="H103" s="292">
        <v>274300000</v>
      </c>
      <c r="I103" s="291" t="s">
        <v>1292</v>
      </c>
      <c r="J103" s="350" t="s">
        <v>1427</v>
      </c>
      <c r="K103" s="312"/>
      <c r="L103" s="312"/>
      <c r="M103" s="312"/>
      <c r="N103" s="312"/>
      <c r="O103" s="312"/>
      <c r="P103" s="312"/>
      <c r="Q103" s="312"/>
      <c r="R103" s="312"/>
      <c r="S103" s="312"/>
      <c r="T103" s="312"/>
      <c r="U103" s="312"/>
      <c r="V103" s="312"/>
      <c r="W103" s="312"/>
      <c r="X103" s="312"/>
      <c r="Y103" s="312"/>
      <c r="Z103" s="312"/>
      <c r="AA103" s="312"/>
      <c r="AB103" s="312"/>
      <c r="AC103" s="312"/>
      <c r="AD103" s="312"/>
      <c r="AE103" s="312"/>
      <c r="AF103" s="312"/>
      <c r="AG103" s="312"/>
      <c r="AH103" s="312"/>
      <c r="AI103" s="312"/>
      <c r="AJ103" s="312"/>
      <c r="AK103" s="312"/>
    </row>
    <row r="104" spans="1:37" ht="24.95" customHeight="1" x14ac:dyDescent="0.2">
      <c r="A104" s="345">
        <v>70</v>
      </c>
      <c r="B104" s="334" t="s">
        <v>1428</v>
      </c>
      <c r="C104" s="333" t="s">
        <v>453</v>
      </c>
      <c r="D104" s="335" t="s">
        <v>635</v>
      </c>
      <c r="E104" s="336">
        <v>565001</v>
      </c>
      <c r="F104" s="337">
        <v>847500</v>
      </c>
      <c r="G104" s="338">
        <v>282500</v>
      </c>
      <c r="H104" s="337">
        <v>28250000</v>
      </c>
      <c r="I104" s="339" t="s">
        <v>1327</v>
      </c>
      <c r="J104" s="349" t="s">
        <v>1429</v>
      </c>
      <c r="K104" s="312"/>
      <c r="L104" s="312"/>
      <c r="M104" s="312"/>
      <c r="N104" s="312"/>
      <c r="O104" s="312"/>
      <c r="P104" s="312"/>
      <c r="Q104" s="312"/>
      <c r="R104" s="312"/>
      <c r="S104" s="312"/>
      <c r="T104" s="312"/>
      <c r="U104" s="312"/>
      <c r="V104" s="312"/>
      <c r="W104" s="312"/>
      <c r="X104" s="312"/>
      <c r="Y104" s="312"/>
      <c r="Z104" s="312"/>
      <c r="AA104" s="312"/>
      <c r="AB104" s="312"/>
      <c r="AC104" s="312"/>
      <c r="AD104" s="312"/>
      <c r="AE104" s="312"/>
      <c r="AF104" s="312"/>
      <c r="AG104" s="312"/>
      <c r="AH104" s="312"/>
      <c r="AI104" s="312"/>
      <c r="AJ104" s="312"/>
      <c r="AK104" s="312"/>
    </row>
    <row r="105" spans="1:37" ht="24.95" customHeight="1" x14ac:dyDescent="0.2">
      <c r="A105" s="347">
        <v>71</v>
      </c>
      <c r="B105" s="296" t="s">
        <v>1430</v>
      </c>
      <c r="C105" s="290" t="s">
        <v>446</v>
      </c>
      <c r="D105" s="316" t="s">
        <v>633</v>
      </c>
      <c r="E105" s="317">
        <v>3900001</v>
      </c>
      <c r="F105" s="292">
        <v>7800000</v>
      </c>
      <c r="G105" s="318">
        <v>3900000</v>
      </c>
      <c r="H105" s="292">
        <v>390000000</v>
      </c>
      <c r="I105" s="291" t="s">
        <v>1379</v>
      </c>
      <c r="J105" s="350" t="s">
        <v>1429</v>
      </c>
      <c r="K105" s="312"/>
      <c r="L105" s="312"/>
      <c r="M105" s="312"/>
      <c r="N105" s="312"/>
      <c r="O105" s="312"/>
      <c r="P105" s="312"/>
      <c r="Q105" s="312"/>
      <c r="R105" s="312"/>
      <c r="S105" s="312"/>
      <c r="T105" s="312"/>
      <c r="U105" s="312"/>
      <c r="V105" s="312"/>
      <c r="W105" s="312"/>
      <c r="X105" s="312"/>
      <c r="Y105" s="312"/>
      <c r="Z105" s="312"/>
      <c r="AA105" s="312"/>
      <c r="AB105" s="312"/>
      <c r="AC105" s="312"/>
      <c r="AD105" s="312"/>
      <c r="AE105" s="312"/>
      <c r="AF105" s="312"/>
      <c r="AG105" s="312"/>
      <c r="AH105" s="312"/>
      <c r="AI105" s="312"/>
      <c r="AJ105" s="312"/>
      <c r="AK105" s="312"/>
    </row>
    <row r="106" spans="1:37" ht="24.95" customHeight="1" x14ac:dyDescent="0.2">
      <c r="A106" s="345">
        <v>72</v>
      </c>
      <c r="B106" s="334" t="s">
        <v>1431</v>
      </c>
      <c r="C106" s="333" t="s">
        <v>1060</v>
      </c>
      <c r="D106" s="335" t="s">
        <v>633</v>
      </c>
      <c r="E106" s="336">
        <v>10550001</v>
      </c>
      <c r="F106" s="337">
        <v>21100000</v>
      </c>
      <c r="G106" s="338">
        <v>10550000</v>
      </c>
      <c r="H106" s="337">
        <v>1055000000</v>
      </c>
      <c r="I106" s="339" t="s">
        <v>1432</v>
      </c>
      <c r="J106" s="349" t="s">
        <v>1316</v>
      </c>
      <c r="K106" s="312"/>
      <c r="L106" s="312"/>
      <c r="M106" s="312"/>
      <c r="N106" s="312"/>
      <c r="O106" s="312"/>
      <c r="P106" s="312"/>
      <c r="Q106" s="312"/>
      <c r="R106" s="312"/>
      <c r="S106" s="312"/>
      <c r="T106" s="312"/>
      <c r="U106" s="312"/>
      <c r="V106" s="312"/>
      <c r="W106" s="312"/>
      <c r="X106" s="312"/>
      <c r="Y106" s="312"/>
      <c r="Z106" s="312"/>
      <c r="AA106" s="312"/>
      <c r="AB106" s="312"/>
      <c r="AC106" s="312"/>
      <c r="AD106" s="312"/>
      <c r="AE106" s="312"/>
      <c r="AF106" s="312"/>
      <c r="AG106" s="312"/>
      <c r="AH106" s="312"/>
      <c r="AI106" s="312"/>
      <c r="AJ106" s="312"/>
      <c r="AK106" s="312"/>
    </row>
    <row r="107" spans="1:37" ht="24.95" customHeight="1" x14ac:dyDescent="0.2">
      <c r="A107" s="347">
        <v>73</v>
      </c>
      <c r="B107" s="296" t="s">
        <v>1146</v>
      </c>
      <c r="C107" s="290" t="s">
        <v>453</v>
      </c>
      <c r="D107" s="316" t="s">
        <v>635</v>
      </c>
      <c r="E107" s="317">
        <v>701761</v>
      </c>
      <c r="F107" s="293">
        <v>1052640</v>
      </c>
      <c r="G107" s="318">
        <v>350880</v>
      </c>
      <c r="H107" s="292">
        <v>35088000</v>
      </c>
      <c r="I107" s="291" t="s">
        <v>1296</v>
      </c>
      <c r="J107" s="350" t="s">
        <v>1433</v>
      </c>
      <c r="K107" s="312"/>
      <c r="L107" s="312"/>
      <c r="M107" s="312"/>
      <c r="N107" s="312"/>
      <c r="O107" s="312"/>
      <c r="P107" s="312"/>
      <c r="Q107" s="312"/>
      <c r="R107" s="312"/>
      <c r="S107" s="312"/>
      <c r="T107" s="312"/>
      <c r="U107" s="312"/>
      <c r="V107" s="312"/>
      <c r="W107" s="312"/>
      <c r="X107" s="312"/>
      <c r="Y107" s="312"/>
      <c r="Z107" s="312"/>
      <c r="AA107" s="312"/>
      <c r="AB107" s="312"/>
      <c r="AC107" s="312"/>
      <c r="AD107" s="312"/>
      <c r="AE107" s="312"/>
      <c r="AF107" s="312"/>
      <c r="AG107" s="312"/>
      <c r="AH107" s="312"/>
      <c r="AI107" s="312"/>
      <c r="AJ107" s="312"/>
      <c r="AK107" s="312"/>
    </row>
    <row r="108" spans="1:37" ht="24.95" customHeight="1" x14ac:dyDescent="0.2">
      <c r="A108" s="345">
        <v>74</v>
      </c>
      <c r="B108" s="334" t="s">
        <v>1434</v>
      </c>
      <c r="C108" s="333" t="s">
        <v>453</v>
      </c>
      <c r="D108" s="335" t="s">
        <v>1128</v>
      </c>
      <c r="E108" s="336">
        <v>2621926</v>
      </c>
      <c r="F108" s="337">
        <v>4719465</v>
      </c>
      <c r="G108" s="338">
        <v>2097540</v>
      </c>
      <c r="H108" s="337">
        <v>209754000</v>
      </c>
      <c r="I108" s="339" t="s">
        <v>1287</v>
      </c>
      <c r="J108" s="349" t="s">
        <v>1435</v>
      </c>
      <c r="K108" s="312"/>
      <c r="L108" s="312"/>
      <c r="M108" s="312"/>
      <c r="N108" s="312"/>
      <c r="O108" s="312"/>
      <c r="P108" s="312"/>
      <c r="Q108" s="312"/>
      <c r="R108" s="312"/>
      <c r="S108" s="312"/>
      <c r="T108" s="312"/>
      <c r="U108" s="312"/>
      <c r="V108" s="312"/>
      <c r="W108" s="312"/>
      <c r="X108" s="312"/>
      <c r="Y108" s="312"/>
      <c r="Z108" s="312"/>
      <c r="AA108" s="312"/>
      <c r="AB108" s="312"/>
      <c r="AC108" s="312"/>
      <c r="AD108" s="312"/>
      <c r="AE108" s="312"/>
      <c r="AF108" s="312"/>
      <c r="AG108" s="312"/>
      <c r="AH108" s="312"/>
      <c r="AI108" s="312"/>
      <c r="AJ108" s="312"/>
      <c r="AK108" s="312"/>
    </row>
    <row r="109" spans="1:37" ht="24.95" customHeight="1" x14ac:dyDescent="0.2">
      <c r="A109" s="347">
        <v>75</v>
      </c>
      <c r="B109" s="296" t="s">
        <v>1134</v>
      </c>
      <c r="C109" s="290" t="s">
        <v>936</v>
      </c>
      <c r="D109" s="316" t="s">
        <v>1404</v>
      </c>
      <c r="E109" s="317">
        <v>47176042</v>
      </c>
      <c r="F109" s="292">
        <v>66030298</v>
      </c>
      <c r="G109" s="318">
        <v>18854257</v>
      </c>
      <c r="H109" s="292">
        <v>1885425700</v>
      </c>
      <c r="I109" s="291" t="s">
        <v>1327</v>
      </c>
      <c r="J109" s="350" t="s">
        <v>1436</v>
      </c>
      <c r="K109" s="312"/>
      <c r="L109" s="312"/>
      <c r="M109" s="312"/>
      <c r="N109" s="312"/>
      <c r="O109" s="312"/>
      <c r="P109" s="312"/>
      <c r="Q109" s="312"/>
      <c r="R109" s="312"/>
      <c r="S109" s="312"/>
      <c r="T109" s="312"/>
      <c r="U109" s="312"/>
      <c r="V109" s="312"/>
      <c r="W109" s="312"/>
      <c r="X109" s="312"/>
      <c r="Y109" s="312"/>
      <c r="Z109" s="312"/>
      <c r="AA109" s="312"/>
      <c r="AB109" s="312"/>
      <c r="AC109" s="312"/>
      <c r="AD109" s="312"/>
      <c r="AE109" s="312"/>
      <c r="AF109" s="312"/>
      <c r="AG109" s="312"/>
      <c r="AH109" s="312"/>
      <c r="AI109" s="312"/>
      <c r="AJ109" s="312"/>
      <c r="AK109" s="312"/>
    </row>
    <row r="110" spans="1:37" ht="24.95" customHeight="1" thickBot="1" x14ac:dyDescent="0.25">
      <c r="A110" s="345">
        <v>76</v>
      </c>
      <c r="B110" s="334" t="s">
        <v>1437</v>
      </c>
      <c r="C110" s="333" t="s">
        <v>449</v>
      </c>
      <c r="D110" s="335" t="s">
        <v>633</v>
      </c>
      <c r="E110" s="336">
        <v>1500001</v>
      </c>
      <c r="F110" s="337">
        <v>3000000</v>
      </c>
      <c r="G110" s="338">
        <v>1500000</v>
      </c>
      <c r="H110" s="337">
        <v>150000000</v>
      </c>
      <c r="I110" s="339" t="s">
        <v>1296</v>
      </c>
      <c r="J110" s="349" t="s">
        <v>1438</v>
      </c>
      <c r="K110" s="312"/>
      <c r="L110" s="312"/>
      <c r="M110" s="312"/>
      <c r="N110" s="312"/>
      <c r="O110" s="312"/>
      <c r="P110" s="312"/>
      <c r="Q110" s="312"/>
      <c r="R110" s="312"/>
      <c r="S110" s="312"/>
      <c r="T110" s="312"/>
      <c r="U110" s="312"/>
      <c r="V110" s="312"/>
      <c r="W110" s="312"/>
      <c r="X110" s="312"/>
      <c r="Y110" s="312"/>
      <c r="Z110" s="312"/>
      <c r="AA110" s="312"/>
      <c r="AB110" s="312"/>
      <c r="AC110" s="312"/>
      <c r="AD110" s="312"/>
      <c r="AE110" s="312"/>
      <c r="AF110" s="312"/>
      <c r="AG110" s="312"/>
      <c r="AH110" s="312"/>
      <c r="AI110" s="312"/>
      <c r="AJ110" s="312"/>
      <c r="AK110" s="312"/>
    </row>
    <row r="111" spans="1:37" ht="14.25" thickTop="1" thickBot="1" x14ac:dyDescent="0.25">
      <c r="A111" s="351"/>
      <c r="B111" s="352"/>
      <c r="C111" s="353"/>
      <c r="D111" s="354"/>
      <c r="E111" s="355"/>
      <c r="F111" s="356" t="s">
        <v>39</v>
      </c>
      <c r="G111" s="357">
        <v>456424142.01000011</v>
      </c>
      <c r="H111" s="358">
        <v>45642414201</v>
      </c>
      <c r="I111" s="359"/>
      <c r="J111" s="360"/>
      <c r="K111" s="312"/>
      <c r="L111" s="312"/>
      <c r="M111" s="312"/>
      <c r="N111" s="312"/>
      <c r="O111" s="312"/>
      <c r="P111" s="312"/>
      <c r="Q111" s="312"/>
      <c r="R111" s="312"/>
      <c r="S111" s="312"/>
      <c r="T111" s="312"/>
      <c r="U111" s="312"/>
      <c r="V111" s="312"/>
      <c r="W111" s="312"/>
      <c r="X111" s="312"/>
      <c r="Y111" s="312"/>
      <c r="Z111" s="312"/>
      <c r="AA111" s="312"/>
      <c r="AB111" s="312"/>
      <c r="AC111" s="312"/>
      <c r="AD111" s="312"/>
      <c r="AE111" s="312"/>
      <c r="AF111" s="312"/>
      <c r="AG111" s="312"/>
      <c r="AH111" s="312"/>
      <c r="AI111" s="312"/>
      <c r="AJ111" s="312"/>
      <c r="AK111" s="312"/>
    </row>
    <row r="112" spans="1:37" ht="13.5" thickTop="1" x14ac:dyDescent="0.2">
      <c r="A112" s="290"/>
      <c r="B112" s="327"/>
      <c r="C112" s="290"/>
      <c r="D112" s="328"/>
      <c r="E112" s="329"/>
      <c r="F112" s="330"/>
      <c r="G112" s="331"/>
      <c r="H112" s="292"/>
      <c r="I112" s="332"/>
      <c r="J112" s="311"/>
      <c r="K112" s="312"/>
      <c r="L112" s="312"/>
      <c r="M112" s="312"/>
      <c r="N112" s="312"/>
      <c r="O112" s="312"/>
      <c r="P112" s="312"/>
      <c r="Q112" s="312"/>
      <c r="R112" s="312"/>
      <c r="S112" s="312"/>
      <c r="T112" s="312"/>
      <c r="U112" s="312"/>
      <c r="V112" s="312"/>
      <c r="W112" s="312"/>
      <c r="X112" s="312"/>
      <c r="Y112" s="312"/>
      <c r="Z112" s="312"/>
      <c r="AA112" s="312"/>
      <c r="AB112" s="312"/>
      <c r="AC112" s="312"/>
      <c r="AD112" s="312"/>
      <c r="AE112" s="312"/>
      <c r="AF112" s="312"/>
      <c r="AG112" s="312"/>
      <c r="AH112" s="312"/>
      <c r="AI112" s="312"/>
      <c r="AJ112" s="312"/>
      <c r="AK112" s="312"/>
    </row>
    <row r="113" spans="1:37" ht="13.5" thickBot="1" x14ac:dyDescent="0.25">
      <c r="A113" s="290"/>
      <c r="B113" s="327"/>
      <c r="C113" s="290"/>
      <c r="D113" s="328"/>
      <c r="E113" s="329"/>
      <c r="F113" s="330"/>
      <c r="G113" s="331"/>
      <c r="H113" s="292"/>
      <c r="I113" s="332"/>
      <c r="J113" s="311"/>
      <c r="K113" s="312"/>
      <c r="L113" s="312"/>
      <c r="M113" s="312"/>
      <c r="N113" s="312"/>
      <c r="O113" s="312"/>
      <c r="P113" s="312"/>
      <c r="Q113" s="312"/>
      <c r="R113" s="312"/>
      <c r="S113" s="312"/>
      <c r="T113" s="312"/>
      <c r="U113" s="312"/>
      <c r="V113" s="312"/>
      <c r="W113" s="312"/>
      <c r="X113" s="312"/>
      <c r="Y113" s="312"/>
      <c r="Z113" s="312"/>
      <c r="AA113" s="312"/>
      <c r="AB113" s="312"/>
      <c r="AC113" s="312"/>
      <c r="AD113" s="312"/>
      <c r="AE113" s="312"/>
      <c r="AF113" s="312"/>
      <c r="AG113" s="312"/>
      <c r="AH113" s="312"/>
      <c r="AI113" s="312"/>
      <c r="AJ113" s="312"/>
      <c r="AK113" s="312"/>
    </row>
    <row r="114" spans="1:37" ht="15" customHeight="1" x14ac:dyDescent="0.2">
      <c r="A114" s="1395" t="s">
        <v>1439</v>
      </c>
      <c r="B114" s="1396"/>
      <c r="C114" s="1396"/>
      <c r="D114" s="1396"/>
      <c r="E114" s="1396"/>
      <c r="F114" s="1396"/>
      <c r="G114" s="1396"/>
      <c r="H114" s="1397"/>
      <c r="I114" s="332"/>
      <c r="J114" s="311"/>
      <c r="K114" s="312"/>
      <c r="L114" s="312"/>
      <c r="M114" s="312"/>
      <c r="N114" s="312"/>
      <c r="O114" s="312"/>
      <c r="P114" s="312"/>
      <c r="Q114" s="312"/>
      <c r="R114" s="312"/>
      <c r="S114" s="312"/>
      <c r="T114" s="312"/>
      <c r="U114" s="312"/>
      <c r="V114" s="312"/>
      <c r="W114" s="312"/>
      <c r="X114" s="312"/>
      <c r="Y114" s="312"/>
      <c r="Z114" s="312"/>
      <c r="AA114" s="312"/>
      <c r="AB114" s="312"/>
      <c r="AC114" s="312"/>
      <c r="AD114" s="312"/>
      <c r="AE114" s="312"/>
      <c r="AF114" s="312"/>
      <c r="AG114" s="312"/>
      <c r="AH114" s="312"/>
      <c r="AI114" s="312"/>
      <c r="AJ114" s="312"/>
      <c r="AK114" s="312"/>
    </row>
    <row r="115" spans="1:37" ht="20.25" thickBot="1" x14ac:dyDescent="0.25">
      <c r="A115" s="1398"/>
      <c r="B115" s="1399"/>
      <c r="C115" s="1399"/>
      <c r="D115" s="1399"/>
      <c r="E115" s="1399"/>
      <c r="F115" s="1399"/>
      <c r="G115" s="1399"/>
      <c r="H115" s="1400"/>
      <c r="I115" s="414"/>
      <c r="J115" s="414"/>
      <c r="K115" s="312"/>
      <c r="L115" s="312"/>
      <c r="M115" s="312"/>
      <c r="N115" s="312"/>
      <c r="O115" s="312"/>
      <c r="P115" s="312"/>
      <c r="Q115" s="312"/>
      <c r="R115" s="312"/>
      <c r="S115" s="312"/>
      <c r="T115" s="312"/>
      <c r="U115" s="312"/>
      <c r="V115" s="312"/>
      <c r="W115" s="312"/>
      <c r="X115" s="312"/>
      <c r="Y115" s="312"/>
      <c r="Z115" s="312"/>
      <c r="AA115" s="312"/>
      <c r="AB115" s="312"/>
      <c r="AC115" s="312"/>
      <c r="AD115" s="312"/>
      <c r="AE115" s="312"/>
      <c r="AF115" s="312"/>
      <c r="AG115" s="312"/>
      <c r="AH115" s="312"/>
      <c r="AI115" s="312"/>
      <c r="AJ115" s="312"/>
      <c r="AK115" s="312"/>
    </row>
    <row r="116" spans="1:37" ht="25.5" x14ac:dyDescent="0.2">
      <c r="A116" s="467" t="s">
        <v>700</v>
      </c>
      <c r="B116" s="468" t="s">
        <v>1057</v>
      </c>
      <c r="C116" s="469" t="s">
        <v>1440</v>
      </c>
      <c r="D116" s="470" t="s">
        <v>1441</v>
      </c>
      <c r="E116" s="471" t="s">
        <v>1442</v>
      </c>
      <c r="F116" s="472" t="s">
        <v>1443</v>
      </c>
      <c r="G116" s="473" t="s">
        <v>1325</v>
      </c>
      <c r="H116" s="474" t="s">
        <v>1133</v>
      </c>
      <c r="I116" s="312"/>
      <c r="J116" s="312"/>
      <c r="K116" s="312"/>
      <c r="L116" s="312"/>
      <c r="M116" s="312"/>
      <c r="N116" s="312"/>
      <c r="O116" s="312"/>
      <c r="P116" s="312"/>
      <c r="Q116" s="312"/>
      <c r="R116" s="312"/>
      <c r="S116" s="312"/>
      <c r="T116" s="312"/>
      <c r="U116" s="312"/>
      <c r="V116" s="312"/>
      <c r="W116" s="312"/>
      <c r="X116" s="312"/>
      <c r="Y116" s="312"/>
      <c r="Z116" s="312"/>
      <c r="AA116" s="312"/>
      <c r="AB116" s="312"/>
      <c r="AC116" s="312"/>
      <c r="AD116" s="312"/>
      <c r="AE116" s="312"/>
      <c r="AF116" s="312"/>
      <c r="AG116" s="312"/>
      <c r="AH116" s="312"/>
      <c r="AI116" s="312"/>
      <c r="AJ116" s="312"/>
      <c r="AK116" s="312"/>
    </row>
    <row r="117" spans="1:37" ht="13.5" thickBot="1" x14ac:dyDescent="0.25">
      <c r="A117" s="475"/>
      <c r="B117" s="476"/>
      <c r="C117" s="476" t="s">
        <v>1444</v>
      </c>
      <c r="D117" s="477" t="s">
        <v>900</v>
      </c>
      <c r="E117" s="478" t="s">
        <v>901</v>
      </c>
      <c r="F117" s="479"/>
      <c r="G117" s="480"/>
      <c r="H117" s="481"/>
      <c r="I117" s="312"/>
      <c r="J117" s="312"/>
      <c r="K117" s="312"/>
      <c r="L117" s="312"/>
      <c r="M117" s="312"/>
      <c r="N117" s="312"/>
      <c r="O117" s="312"/>
      <c r="P117" s="312"/>
      <c r="Q117" s="312"/>
      <c r="R117" s="312"/>
      <c r="S117" s="312"/>
      <c r="T117" s="312"/>
      <c r="U117" s="312"/>
      <c r="V117" s="312"/>
      <c r="W117" s="312"/>
      <c r="X117" s="312"/>
      <c r="Y117" s="312"/>
      <c r="Z117" s="312"/>
      <c r="AA117" s="312"/>
      <c r="AB117" s="312"/>
      <c r="AC117" s="312"/>
      <c r="AD117" s="312"/>
      <c r="AE117" s="312"/>
      <c r="AF117" s="312"/>
      <c r="AG117" s="312"/>
      <c r="AH117" s="312"/>
      <c r="AI117" s="312"/>
      <c r="AJ117" s="312"/>
      <c r="AK117" s="312"/>
    </row>
    <row r="118" spans="1:37" x14ac:dyDescent="0.2">
      <c r="A118" s="440">
        <v>1</v>
      </c>
      <c r="B118" s="441" t="s">
        <v>1445</v>
      </c>
      <c r="C118" s="442">
        <v>0.15</v>
      </c>
      <c r="D118" s="443">
        <v>34240001</v>
      </c>
      <c r="E118" s="443">
        <v>39376000</v>
      </c>
      <c r="F118" s="444">
        <v>5136000</v>
      </c>
      <c r="G118" s="443">
        <v>513600000</v>
      </c>
      <c r="H118" s="445" t="s">
        <v>1446</v>
      </c>
      <c r="I118" s="312"/>
      <c r="J118" s="312"/>
      <c r="K118" s="312"/>
      <c r="L118" s="312"/>
      <c r="M118" s="312"/>
      <c r="N118" s="312"/>
      <c r="O118" s="312"/>
      <c r="P118" s="312"/>
      <c r="Q118" s="312"/>
      <c r="R118" s="312"/>
      <c r="S118" s="312"/>
      <c r="T118" s="312"/>
      <c r="U118" s="312"/>
      <c r="V118" s="312"/>
      <c r="W118" s="312"/>
      <c r="X118" s="312"/>
      <c r="Y118" s="312"/>
      <c r="Z118" s="312"/>
      <c r="AA118" s="312"/>
      <c r="AB118" s="312"/>
      <c r="AC118" s="312"/>
      <c r="AD118" s="312"/>
      <c r="AE118" s="312"/>
      <c r="AF118" s="312"/>
      <c r="AG118" s="312"/>
      <c r="AH118" s="312"/>
      <c r="AI118" s="312"/>
      <c r="AJ118" s="312"/>
      <c r="AK118" s="312"/>
    </row>
    <row r="119" spans="1:37" x14ac:dyDescent="0.2">
      <c r="A119" s="446">
        <v>2</v>
      </c>
      <c r="B119" s="375" t="s">
        <v>1349</v>
      </c>
      <c r="C119" s="376">
        <v>0.16</v>
      </c>
      <c r="D119" s="377">
        <v>33315001</v>
      </c>
      <c r="E119" s="377">
        <v>38645400</v>
      </c>
      <c r="F119" s="378">
        <v>5330400</v>
      </c>
      <c r="G119" s="377">
        <v>533040000</v>
      </c>
      <c r="H119" s="447" t="s">
        <v>1447</v>
      </c>
      <c r="I119" s="312"/>
      <c r="J119" s="312"/>
      <c r="K119" s="312"/>
      <c r="L119" s="312"/>
      <c r="M119" s="312"/>
      <c r="N119" s="312"/>
      <c r="O119" s="312"/>
      <c r="P119" s="312"/>
      <c r="Q119" s="312"/>
      <c r="R119" s="312"/>
      <c r="S119" s="312"/>
      <c r="T119" s="312"/>
      <c r="U119" s="312"/>
      <c r="V119" s="312"/>
      <c r="W119" s="312"/>
      <c r="X119" s="312"/>
      <c r="Y119" s="312"/>
      <c r="Z119" s="312"/>
      <c r="AA119" s="312"/>
      <c r="AB119" s="312"/>
      <c r="AC119" s="312"/>
      <c r="AD119" s="312"/>
      <c r="AE119" s="312"/>
      <c r="AF119" s="312"/>
      <c r="AG119" s="312"/>
      <c r="AH119" s="312"/>
      <c r="AI119" s="312"/>
      <c r="AJ119" s="312"/>
      <c r="AK119" s="312"/>
    </row>
    <row r="120" spans="1:37" x14ac:dyDescent="0.2">
      <c r="A120" s="448">
        <v>3</v>
      </c>
      <c r="B120" s="381" t="s">
        <v>42</v>
      </c>
      <c r="C120" s="398">
        <v>0.35</v>
      </c>
      <c r="D120" s="382">
        <v>4500001</v>
      </c>
      <c r="E120" s="382">
        <v>6075000</v>
      </c>
      <c r="F120" s="399">
        <v>1575000</v>
      </c>
      <c r="G120" s="382">
        <v>157500000</v>
      </c>
      <c r="H120" s="449" t="s">
        <v>1448</v>
      </c>
      <c r="I120" s="312"/>
      <c r="J120" s="312"/>
      <c r="K120" s="312"/>
      <c r="L120" s="312"/>
      <c r="M120" s="312"/>
      <c r="N120" s="312"/>
      <c r="O120" s="312"/>
      <c r="P120" s="312"/>
      <c r="Q120" s="312"/>
      <c r="R120" s="312"/>
      <c r="S120" s="312"/>
      <c r="T120" s="312"/>
      <c r="U120" s="312"/>
      <c r="V120" s="312"/>
      <c r="W120" s="312"/>
      <c r="X120" s="312"/>
      <c r="Y120" s="312"/>
      <c r="Z120" s="312"/>
      <c r="AA120" s="312"/>
      <c r="AB120" s="312"/>
      <c r="AC120" s="312"/>
      <c r="AD120" s="312"/>
      <c r="AE120" s="312"/>
      <c r="AF120" s="312"/>
      <c r="AG120" s="312"/>
      <c r="AH120" s="312"/>
      <c r="AI120" s="312"/>
      <c r="AJ120" s="312"/>
      <c r="AK120" s="312"/>
    </row>
    <row r="121" spans="1:37" x14ac:dyDescent="0.2">
      <c r="A121" s="446">
        <v>4</v>
      </c>
      <c r="B121" s="375" t="s">
        <v>1449</v>
      </c>
      <c r="C121" s="376">
        <v>0.1</v>
      </c>
      <c r="D121" s="377">
        <v>5000001</v>
      </c>
      <c r="E121" s="377">
        <v>5500000</v>
      </c>
      <c r="F121" s="378">
        <v>500000</v>
      </c>
      <c r="G121" s="377">
        <v>50000000</v>
      </c>
      <c r="H121" s="447" t="s">
        <v>1450</v>
      </c>
      <c r="I121" s="312"/>
      <c r="J121" s="312"/>
      <c r="K121" s="312"/>
      <c r="L121" s="312"/>
      <c r="M121" s="312"/>
      <c r="N121" s="312"/>
      <c r="O121" s="312"/>
      <c r="P121" s="312"/>
      <c r="Q121" s="312"/>
      <c r="R121" s="312"/>
      <c r="S121" s="312"/>
      <c r="T121" s="312"/>
      <c r="U121" s="312"/>
      <c r="V121" s="312"/>
      <c r="W121" s="312"/>
      <c r="X121" s="312"/>
      <c r="Y121" s="312"/>
      <c r="Z121" s="312"/>
      <c r="AA121" s="312"/>
      <c r="AB121" s="312"/>
      <c r="AC121" s="312"/>
      <c r="AD121" s="312"/>
      <c r="AE121" s="312"/>
      <c r="AF121" s="312"/>
      <c r="AG121" s="312"/>
      <c r="AH121" s="312"/>
      <c r="AI121" s="312"/>
      <c r="AJ121" s="312"/>
      <c r="AK121" s="312"/>
    </row>
    <row r="122" spans="1:37" x14ac:dyDescent="0.2">
      <c r="A122" s="448">
        <v>5</v>
      </c>
      <c r="B122" s="381" t="s">
        <v>1451</v>
      </c>
      <c r="C122" s="398">
        <v>0.15</v>
      </c>
      <c r="D122" s="382">
        <v>552001</v>
      </c>
      <c r="E122" s="382">
        <v>608925</v>
      </c>
      <c r="F122" s="399">
        <v>56925</v>
      </c>
      <c r="G122" s="382">
        <v>5692500</v>
      </c>
      <c r="H122" s="449" t="s">
        <v>1452</v>
      </c>
      <c r="I122" s="312"/>
      <c r="J122" s="312"/>
      <c r="K122" s="312"/>
      <c r="L122" s="312"/>
      <c r="M122" s="312"/>
      <c r="N122" s="312"/>
      <c r="O122" s="312"/>
      <c r="P122" s="312"/>
      <c r="Q122" s="312"/>
      <c r="R122" s="312"/>
      <c r="S122" s="312"/>
      <c r="T122" s="312"/>
      <c r="U122" s="312"/>
      <c r="V122" s="312"/>
      <c r="W122" s="312"/>
      <c r="X122" s="312"/>
      <c r="Y122" s="312"/>
      <c r="Z122" s="312"/>
      <c r="AA122" s="312"/>
      <c r="AB122" s="312"/>
      <c r="AC122" s="312"/>
      <c r="AD122" s="312"/>
      <c r="AE122" s="312"/>
      <c r="AF122" s="312"/>
      <c r="AG122" s="312"/>
      <c r="AH122" s="312"/>
      <c r="AI122" s="312"/>
      <c r="AJ122" s="312"/>
      <c r="AK122" s="312"/>
    </row>
    <row r="123" spans="1:37" x14ac:dyDescent="0.2">
      <c r="A123" s="446">
        <v>6</v>
      </c>
      <c r="B123" s="375" t="s">
        <v>1138</v>
      </c>
      <c r="C123" s="376">
        <v>0.15</v>
      </c>
      <c r="D123" s="377">
        <v>711165</v>
      </c>
      <c r="E123" s="377">
        <v>818264</v>
      </c>
      <c r="F123" s="378">
        <v>107100</v>
      </c>
      <c r="G123" s="377">
        <v>10710000</v>
      </c>
      <c r="H123" s="447" t="s">
        <v>1452</v>
      </c>
      <c r="I123" s="312"/>
      <c r="J123" s="312"/>
      <c r="K123" s="312"/>
      <c r="L123" s="312"/>
      <c r="M123" s="312"/>
      <c r="N123" s="312"/>
      <c r="O123" s="312"/>
      <c r="P123" s="312"/>
      <c r="Q123" s="312"/>
      <c r="R123" s="312"/>
      <c r="S123" s="312"/>
      <c r="T123" s="312"/>
      <c r="U123" s="312"/>
      <c r="V123" s="312"/>
      <c r="W123" s="312"/>
      <c r="X123" s="312"/>
      <c r="Y123" s="312"/>
      <c r="Z123" s="312"/>
      <c r="AA123" s="312"/>
      <c r="AB123" s="312"/>
      <c r="AC123" s="312"/>
      <c r="AD123" s="312"/>
      <c r="AE123" s="312"/>
      <c r="AF123" s="312"/>
      <c r="AG123" s="312"/>
      <c r="AH123" s="312"/>
      <c r="AI123" s="312"/>
      <c r="AJ123" s="312"/>
      <c r="AK123" s="312"/>
    </row>
    <row r="124" spans="1:37" x14ac:dyDescent="0.2">
      <c r="A124" s="448">
        <v>7</v>
      </c>
      <c r="B124" s="381" t="s">
        <v>1353</v>
      </c>
      <c r="C124" s="398">
        <v>0.1585</v>
      </c>
      <c r="D124" s="382">
        <v>3187732</v>
      </c>
      <c r="E124" s="382">
        <v>3692987</v>
      </c>
      <c r="F124" s="399">
        <v>505256</v>
      </c>
      <c r="G124" s="382">
        <v>50525600</v>
      </c>
      <c r="H124" s="449" t="s">
        <v>1453</v>
      </c>
      <c r="I124" s="312"/>
      <c r="J124" s="312"/>
      <c r="K124" s="312"/>
      <c r="L124" s="312"/>
      <c r="M124" s="312"/>
      <c r="N124" s="312"/>
      <c r="O124" s="312"/>
      <c r="P124" s="312"/>
      <c r="Q124" s="312"/>
      <c r="R124" s="312"/>
      <c r="S124" s="312"/>
      <c r="T124" s="312"/>
      <c r="U124" s="312"/>
      <c r="V124" s="312"/>
      <c r="W124" s="312"/>
      <c r="X124" s="312"/>
      <c r="Y124" s="312"/>
      <c r="Z124" s="312"/>
      <c r="AA124" s="312"/>
      <c r="AB124" s="312"/>
      <c r="AC124" s="312"/>
      <c r="AD124" s="312"/>
      <c r="AE124" s="312"/>
      <c r="AF124" s="312"/>
      <c r="AG124" s="312"/>
      <c r="AH124" s="312"/>
      <c r="AI124" s="312"/>
      <c r="AJ124" s="312"/>
      <c r="AK124" s="312"/>
    </row>
    <row r="125" spans="1:37" x14ac:dyDescent="0.2">
      <c r="A125" s="446">
        <v>8</v>
      </c>
      <c r="B125" s="375" t="s">
        <v>15</v>
      </c>
      <c r="C125" s="379">
        <v>0.2</v>
      </c>
      <c r="D125" s="377">
        <v>2675001</v>
      </c>
      <c r="E125" s="377">
        <v>3210000</v>
      </c>
      <c r="F125" s="378">
        <v>535000</v>
      </c>
      <c r="G125" s="377">
        <v>53500000</v>
      </c>
      <c r="H125" s="447" t="s">
        <v>1454</v>
      </c>
      <c r="I125" s="312"/>
      <c r="J125" s="312"/>
      <c r="K125" s="312"/>
      <c r="L125" s="312"/>
      <c r="M125" s="312"/>
      <c r="N125" s="312"/>
      <c r="O125" s="312"/>
      <c r="P125" s="312"/>
      <c r="Q125" s="312"/>
      <c r="R125" s="312"/>
      <c r="S125" s="312"/>
      <c r="T125" s="312"/>
      <c r="U125" s="312"/>
      <c r="V125" s="312"/>
      <c r="W125" s="312"/>
      <c r="X125" s="312"/>
      <c r="Y125" s="312"/>
      <c r="Z125" s="312"/>
      <c r="AA125" s="312"/>
      <c r="AB125" s="312"/>
      <c r="AC125" s="312"/>
      <c r="AD125" s="312"/>
      <c r="AE125" s="312"/>
      <c r="AF125" s="312"/>
      <c r="AG125" s="312"/>
      <c r="AH125" s="312"/>
      <c r="AI125" s="312"/>
      <c r="AJ125" s="312"/>
      <c r="AK125" s="312"/>
    </row>
    <row r="126" spans="1:37" x14ac:dyDescent="0.2">
      <c r="A126" s="448">
        <v>9</v>
      </c>
      <c r="B126" s="381" t="s">
        <v>1352</v>
      </c>
      <c r="C126" s="400">
        <v>0.2</v>
      </c>
      <c r="D126" s="382">
        <v>312501</v>
      </c>
      <c r="E126" s="382">
        <v>375000</v>
      </c>
      <c r="F126" s="399">
        <v>62500</v>
      </c>
      <c r="G126" s="382">
        <v>6250000</v>
      </c>
      <c r="H126" s="449" t="s">
        <v>1454</v>
      </c>
      <c r="I126" s="312"/>
      <c r="J126" s="312"/>
      <c r="K126" s="312"/>
      <c r="L126" s="312"/>
      <c r="M126" s="312"/>
      <c r="N126" s="312"/>
      <c r="O126" s="312"/>
      <c r="P126" s="312"/>
      <c r="Q126" s="312"/>
      <c r="R126" s="312"/>
      <c r="S126" s="312"/>
      <c r="T126" s="312"/>
      <c r="U126" s="312"/>
      <c r="V126" s="312"/>
      <c r="W126" s="312"/>
      <c r="X126" s="312"/>
      <c r="Y126" s="312"/>
      <c r="Z126" s="312"/>
      <c r="AA126" s="312"/>
      <c r="AB126" s="312"/>
      <c r="AC126" s="312"/>
      <c r="AD126" s="312"/>
      <c r="AE126" s="312"/>
      <c r="AF126" s="312"/>
      <c r="AG126" s="312"/>
      <c r="AH126" s="312"/>
      <c r="AI126" s="312"/>
      <c r="AJ126" s="312"/>
      <c r="AK126" s="312"/>
    </row>
    <row r="127" spans="1:37" x14ac:dyDescent="0.2">
      <c r="A127" s="446">
        <v>10</v>
      </c>
      <c r="B127" s="375" t="s">
        <v>1455</v>
      </c>
      <c r="C127" s="379">
        <v>0.10500000117104492</v>
      </c>
      <c r="D127" s="377">
        <v>6404537</v>
      </c>
      <c r="E127" s="377">
        <v>6852854</v>
      </c>
      <c r="F127" s="378">
        <v>448317.56</v>
      </c>
      <c r="G127" s="377">
        <v>44831756</v>
      </c>
      <c r="H127" s="447" t="s">
        <v>1456</v>
      </c>
      <c r="I127" s="312"/>
      <c r="J127" s="312"/>
      <c r="K127" s="312"/>
      <c r="L127" s="312"/>
      <c r="M127" s="312"/>
      <c r="N127" s="312"/>
      <c r="O127" s="312"/>
      <c r="P127" s="312"/>
      <c r="Q127" s="312"/>
      <c r="R127" s="312"/>
      <c r="S127" s="312"/>
      <c r="T127" s="312"/>
      <c r="U127" s="312"/>
      <c r="V127" s="312"/>
      <c r="W127" s="312"/>
      <c r="X127" s="312"/>
      <c r="Y127" s="312"/>
      <c r="Z127" s="312"/>
      <c r="AA127" s="312"/>
      <c r="AB127" s="312"/>
      <c r="AC127" s="312"/>
      <c r="AD127" s="312"/>
      <c r="AE127" s="312"/>
      <c r="AF127" s="312"/>
      <c r="AG127" s="312"/>
      <c r="AH127" s="312"/>
      <c r="AI127" s="312"/>
      <c r="AJ127" s="312"/>
      <c r="AK127" s="312"/>
    </row>
    <row r="128" spans="1:37" x14ac:dyDescent="0.2">
      <c r="A128" s="448">
        <v>11</v>
      </c>
      <c r="B128" s="381" t="s">
        <v>243</v>
      </c>
      <c r="C128" s="400">
        <v>0.1</v>
      </c>
      <c r="D128" s="382">
        <v>3240001</v>
      </c>
      <c r="E128" s="382">
        <v>3564000</v>
      </c>
      <c r="F128" s="399">
        <v>324000</v>
      </c>
      <c r="G128" s="382">
        <v>32400000</v>
      </c>
      <c r="H128" s="449" t="s">
        <v>1456</v>
      </c>
      <c r="I128" s="312"/>
      <c r="J128" s="312"/>
      <c r="K128" s="312"/>
      <c r="L128" s="312"/>
      <c r="M128" s="312"/>
      <c r="N128" s="312"/>
      <c r="O128" s="312"/>
      <c r="P128" s="312"/>
      <c r="Q128" s="312"/>
      <c r="R128" s="312"/>
      <c r="S128" s="312"/>
      <c r="T128" s="312"/>
      <c r="U128" s="312"/>
      <c r="V128" s="312"/>
      <c r="W128" s="312"/>
      <c r="X128" s="312"/>
      <c r="Y128" s="312"/>
      <c r="Z128" s="312"/>
      <c r="AA128" s="312"/>
      <c r="AB128" s="312"/>
      <c r="AC128" s="312"/>
      <c r="AD128" s="312"/>
      <c r="AE128" s="312"/>
      <c r="AF128" s="312"/>
      <c r="AG128" s="312"/>
      <c r="AH128" s="312"/>
      <c r="AI128" s="312"/>
      <c r="AJ128" s="312"/>
      <c r="AK128" s="312"/>
    </row>
    <row r="129" spans="1:37" x14ac:dyDescent="0.2">
      <c r="A129" s="446">
        <v>12</v>
      </c>
      <c r="B129" s="375" t="s">
        <v>1457</v>
      </c>
      <c r="C129" s="379">
        <v>0.06</v>
      </c>
      <c r="D129" s="377">
        <v>1000001</v>
      </c>
      <c r="E129" s="377">
        <v>1060000</v>
      </c>
      <c r="F129" s="378">
        <v>60000</v>
      </c>
      <c r="G129" s="377">
        <v>6000000</v>
      </c>
      <c r="H129" s="447" t="s">
        <v>1458</v>
      </c>
      <c r="I129" s="312"/>
      <c r="J129" s="312"/>
      <c r="K129" s="312"/>
      <c r="L129" s="312"/>
      <c r="M129" s="312"/>
      <c r="N129" s="312"/>
      <c r="O129" s="312"/>
      <c r="P129" s="312"/>
      <c r="Q129" s="312"/>
      <c r="R129" s="312"/>
      <c r="S129" s="312"/>
      <c r="T129" s="312"/>
      <c r="U129" s="312"/>
      <c r="V129" s="312"/>
      <c r="W129" s="312"/>
      <c r="X129" s="312"/>
      <c r="Y129" s="312"/>
      <c r="Z129" s="312"/>
      <c r="AA129" s="312"/>
      <c r="AB129" s="312"/>
      <c r="AC129" s="312"/>
      <c r="AD129" s="312"/>
      <c r="AE129" s="312"/>
      <c r="AF129" s="312"/>
      <c r="AG129" s="312"/>
      <c r="AH129" s="312"/>
      <c r="AI129" s="312"/>
      <c r="AJ129" s="312"/>
      <c r="AK129" s="312"/>
    </row>
    <row r="130" spans="1:37" x14ac:dyDescent="0.2">
      <c r="A130" s="448">
        <v>13</v>
      </c>
      <c r="B130" s="381" t="s">
        <v>1367</v>
      </c>
      <c r="C130" s="400">
        <v>0.13</v>
      </c>
      <c r="D130" s="382">
        <v>1725001</v>
      </c>
      <c r="E130" s="382">
        <v>1949250</v>
      </c>
      <c r="F130" s="399">
        <v>224250</v>
      </c>
      <c r="G130" s="382">
        <v>22425000</v>
      </c>
      <c r="H130" s="449" t="s">
        <v>1458</v>
      </c>
      <c r="I130" s="312"/>
      <c r="J130" s="312"/>
      <c r="K130" s="312"/>
      <c r="L130" s="312"/>
      <c r="M130" s="312"/>
      <c r="N130" s="312"/>
      <c r="O130" s="312"/>
      <c r="P130" s="312"/>
      <c r="Q130" s="312"/>
      <c r="R130" s="312"/>
      <c r="S130" s="312"/>
      <c r="T130" s="312"/>
      <c r="U130" s="312"/>
      <c r="V130" s="312"/>
      <c r="W130" s="312"/>
      <c r="X130" s="312"/>
      <c r="Y130" s="312"/>
      <c r="Z130" s="312"/>
      <c r="AA130" s="312"/>
      <c r="AB130" s="312"/>
      <c r="AC130" s="312"/>
      <c r="AD130" s="312"/>
      <c r="AE130" s="312"/>
      <c r="AF130" s="312"/>
      <c r="AG130" s="312"/>
      <c r="AH130" s="312"/>
      <c r="AI130" s="312"/>
      <c r="AJ130" s="312"/>
      <c r="AK130" s="312"/>
    </row>
    <row r="131" spans="1:37" x14ac:dyDescent="0.2">
      <c r="A131" s="446">
        <v>14</v>
      </c>
      <c r="B131" s="375" t="s">
        <v>1459</v>
      </c>
      <c r="C131" s="379">
        <v>0.25</v>
      </c>
      <c r="D131" s="377">
        <v>1200001</v>
      </c>
      <c r="E131" s="377">
        <v>1400000</v>
      </c>
      <c r="F131" s="378">
        <v>200000</v>
      </c>
      <c r="G131" s="377">
        <v>20000000</v>
      </c>
      <c r="H131" s="447" t="s">
        <v>1460</v>
      </c>
      <c r="I131" s="312"/>
      <c r="J131" s="312"/>
      <c r="K131" s="312"/>
      <c r="L131" s="312"/>
      <c r="M131" s="312"/>
      <c r="N131" s="312"/>
      <c r="O131" s="312"/>
      <c r="P131" s="312"/>
      <c r="Q131" s="312"/>
      <c r="R131" s="312"/>
      <c r="S131" s="312"/>
      <c r="T131" s="312"/>
      <c r="U131" s="312"/>
      <c r="V131" s="312"/>
      <c r="W131" s="312"/>
      <c r="X131" s="312"/>
      <c r="Y131" s="312"/>
      <c r="Z131" s="312"/>
      <c r="AA131" s="312"/>
      <c r="AB131" s="312"/>
      <c r="AC131" s="312"/>
      <c r="AD131" s="312"/>
      <c r="AE131" s="312"/>
      <c r="AF131" s="312"/>
      <c r="AG131" s="312"/>
      <c r="AH131" s="312"/>
      <c r="AI131" s="312"/>
      <c r="AJ131" s="312"/>
      <c r="AK131" s="312"/>
    </row>
    <row r="132" spans="1:37" x14ac:dyDescent="0.2">
      <c r="A132" s="448">
        <v>15</v>
      </c>
      <c r="B132" s="381" t="s">
        <v>191</v>
      </c>
      <c r="C132" s="400">
        <v>0.25</v>
      </c>
      <c r="D132" s="382">
        <v>17340001</v>
      </c>
      <c r="E132" s="382">
        <v>21675000</v>
      </c>
      <c r="F132" s="399">
        <v>4335000</v>
      </c>
      <c r="G132" s="382">
        <v>433500000</v>
      </c>
      <c r="H132" s="449" t="s">
        <v>1461</v>
      </c>
      <c r="I132" s="312"/>
      <c r="J132" s="312"/>
      <c r="K132" s="312"/>
      <c r="L132" s="312"/>
      <c r="M132" s="312"/>
      <c r="N132" s="312"/>
      <c r="O132" s="312"/>
      <c r="P132" s="312"/>
      <c r="Q132" s="312"/>
      <c r="R132" s="312"/>
      <c r="S132" s="312"/>
      <c r="T132" s="312"/>
      <c r="U132" s="312"/>
      <c r="V132" s="312"/>
      <c r="W132" s="312"/>
      <c r="X132" s="312"/>
      <c r="Y132" s="312"/>
      <c r="Z132" s="312"/>
      <c r="AA132" s="312"/>
      <c r="AB132" s="312"/>
      <c r="AC132" s="312"/>
      <c r="AD132" s="312"/>
      <c r="AE132" s="312"/>
      <c r="AF132" s="312"/>
      <c r="AG132" s="312"/>
      <c r="AH132" s="312"/>
      <c r="AI132" s="312"/>
      <c r="AJ132" s="312"/>
      <c r="AK132" s="312"/>
    </row>
    <row r="133" spans="1:37" x14ac:dyDescent="0.2">
      <c r="A133" s="446">
        <v>16</v>
      </c>
      <c r="B133" s="375" t="s">
        <v>1140</v>
      </c>
      <c r="C133" s="376">
        <v>9.2499999999999999E-2</v>
      </c>
      <c r="D133" s="387">
        <v>2200001</v>
      </c>
      <c r="E133" s="387">
        <v>2403500</v>
      </c>
      <c r="F133" s="378">
        <v>203500</v>
      </c>
      <c r="G133" s="380">
        <v>20350000</v>
      </c>
      <c r="H133" s="447" t="s">
        <v>1461</v>
      </c>
      <c r="I133" s="312"/>
      <c r="J133" s="312"/>
      <c r="K133" s="312"/>
      <c r="L133" s="312"/>
      <c r="M133" s="312"/>
      <c r="N133" s="312"/>
      <c r="O133" s="312"/>
      <c r="P133" s="312"/>
      <c r="Q133" s="312"/>
      <c r="R133" s="312"/>
      <c r="S133" s="312"/>
      <c r="T133" s="312"/>
      <c r="U133" s="312"/>
      <c r="V133" s="312"/>
      <c r="W133" s="312"/>
      <c r="X133" s="312"/>
      <c r="Y133" s="312"/>
      <c r="Z133" s="312"/>
      <c r="AA133" s="312"/>
      <c r="AB133" s="312"/>
      <c r="AC133" s="312"/>
      <c r="AD133" s="312"/>
      <c r="AE133" s="312"/>
      <c r="AF133" s="312"/>
      <c r="AG133" s="312"/>
      <c r="AH133" s="312"/>
      <c r="AI133" s="312"/>
      <c r="AJ133" s="312"/>
      <c r="AK133" s="312"/>
    </row>
    <row r="134" spans="1:37" x14ac:dyDescent="0.2">
      <c r="A134" s="448">
        <v>17</v>
      </c>
      <c r="B134" s="381" t="s">
        <v>1462</v>
      </c>
      <c r="C134" s="401">
        <v>0.21618000000000001</v>
      </c>
      <c r="D134" s="382">
        <v>3389757</v>
      </c>
      <c r="E134" s="382">
        <v>4125000</v>
      </c>
      <c r="F134" s="399">
        <v>735244</v>
      </c>
      <c r="G134" s="382">
        <v>73524400</v>
      </c>
      <c r="H134" s="449" t="s">
        <v>1461</v>
      </c>
      <c r="I134" s="312"/>
      <c r="J134" s="312"/>
      <c r="K134" s="312"/>
      <c r="L134" s="312"/>
      <c r="M134" s="312"/>
      <c r="N134" s="312"/>
      <c r="O134" s="312"/>
      <c r="P134" s="312"/>
      <c r="Q134" s="312"/>
      <c r="R134" s="312"/>
      <c r="S134" s="312"/>
      <c r="T134" s="312"/>
      <c r="U134" s="312"/>
      <c r="V134" s="312"/>
      <c r="W134" s="312"/>
      <c r="X134" s="312"/>
      <c r="Y134" s="312"/>
      <c r="Z134" s="312"/>
      <c r="AA134" s="312"/>
      <c r="AB134" s="312"/>
      <c r="AC134" s="312"/>
      <c r="AD134" s="312"/>
      <c r="AE134" s="312"/>
      <c r="AF134" s="312"/>
      <c r="AG134" s="312"/>
      <c r="AH134" s="312"/>
      <c r="AI134" s="312"/>
      <c r="AJ134" s="312"/>
      <c r="AK134" s="312"/>
    </row>
    <row r="135" spans="1:37" x14ac:dyDescent="0.2">
      <c r="A135" s="446">
        <v>18</v>
      </c>
      <c r="B135" s="394" t="s">
        <v>1463</v>
      </c>
      <c r="C135" s="396">
        <v>9.5000000000000001E-2</v>
      </c>
      <c r="D135" s="387">
        <v>1000001</v>
      </c>
      <c r="E135" s="387">
        <v>1095000</v>
      </c>
      <c r="F135" s="378">
        <v>95000</v>
      </c>
      <c r="G135" s="377">
        <v>9500000</v>
      </c>
      <c r="H135" s="447" t="s">
        <v>1464</v>
      </c>
      <c r="I135" s="312"/>
      <c r="J135" s="312"/>
      <c r="K135" s="312"/>
      <c r="L135" s="312"/>
      <c r="M135" s="312"/>
      <c r="N135" s="312"/>
      <c r="O135" s="312"/>
      <c r="P135" s="312"/>
      <c r="Q135" s="312"/>
      <c r="R135" s="312"/>
      <c r="S135" s="312"/>
      <c r="T135" s="312"/>
      <c r="U135" s="312"/>
      <c r="V135" s="312"/>
      <c r="W135" s="312"/>
      <c r="X135" s="312"/>
      <c r="Y135" s="312"/>
      <c r="Z135" s="312"/>
      <c r="AA135" s="312"/>
      <c r="AB135" s="312"/>
      <c r="AC135" s="312"/>
      <c r="AD135" s="312"/>
      <c r="AE135" s="312"/>
      <c r="AF135" s="312"/>
      <c r="AG135" s="312"/>
      <c r="AH135" s="312"/>
      <c r="AI135" s="312"/>
      <c r="AJ135" s="312"/>
      <c r="AK135" s="312"/>
    </row>
    <row r="136" spans="1:37" x14ac:dyDescent="0.2">
      <c r="A136" s="448">
        <v>19</v>
      </c>
      <c r="B136" s="381" t="s">
        <v>1465</v>
      </c>
      <c r="C136" s="400">
        <v>0.2</v>
      </c>
      <c r="D136" s="382">
        <v>3714287</v>
      </c>
      <c r="E136" s="382">
        <v>4457144</v>
      </c>
      <c r="F136" s="399">
        <v>742857.2</v>
      </c>
      <c r="G136" s="382">
        <v>74285720</v>
      </c>
      <c r="H136" s="449" t="s">
        <v>1464</v>
      </c>
      <c r="I136" s="312"/>
      <c r="J136" s="312"/>
      <c r="K136" s="312"/>
      <c r="L136" s="312"/>
      <c r="M136" s="312"/>
      <c r="N136" s="312"/>
      <c r="O136" s="312"/>
      <c r="P136" s="312"/>
      <c r="Q136" s="312"/>
      <c r="R136" s="312"/>
      <c r="S136" s="312"/>
      <c r="T136" s="312"/>
      <c r="U136" s="312"/>
      <c r="V136" s="312"/>
      <c r="W136" s="312"/>
      <c r="X136" s="312"/>
      <c r="Y136" s="312"/>
      <c r="Z136" s="312"/>
      <c r="AA136" s="312"/>
      <c r="AB136" s="312"/>
      <c r="AC136" s="312"/>
      <c r="AD136" s="312"/>
      <c r="AE136" s="312"/>
      <c r="AF136" s="312"/>
      <c r="AG136" s="312"/>
      <c r="AH136" s="312"/>
      <c r="AI136" s="312"/>
      <c r="AJ136" s="312"/>
      <c r="AK136" s="312"/>
    </row>
    <row r="137" spans="1:37" x14ac:dyDescent="0.2">
      <c r="A137" s="446">
        <v>20</v>
      </c>
      <c r="B137" s="394" t="s">
        <v>1466</v>
      </c>
      <c r="C137" s="396">
        <v>0.25</v>
      </c>
      <c r="D137" s="387">
        <v>22481613</v>
      </c>
      <c r="E137" s="387">
        <v>28124260</v>
      </c>
      <c r="F137" s="378">
        <v>5642648</v>
      </c>
      <c r="G137" s="377">
        <v>564264800</v>
      </c>
      <c r="H137" s="447" t="s">
        <v>1467</v>
      </c>
      <c r="I137" s="312"/>
      <c r="J137" s="312"/>
      <c r="K137" s="312"/>
      <c r="L137" s="312"/>
      <c r="M137" s="312"/>
      <c r="N137" s="312"/>
      <c r="O137" s="312"/>
      <c r="P137" s="312"/>
      <c r="Q137" s="312"/>
      <c r="R137" s="312"/>
      <c r="S137" s="312"/>
      <c r="T137" s="312"/>
      <c r="U137" s="312"/>
      <c r="V137" s="312"/>
      <c r="W137" s="312"/>
      <c r="X137" s="312"/>
      <c r="Y137" s="312"/>
      <c r="Z137" s="312"/>
      <c r="AA137" s="312"/>
      <c r="AB137" s="312"/>
      <c r="AC137" s="312"/>
      <c r="AD137" s="312"/>
      <c r="AE137" s="312"/>
      <c r="AF137" s="312"/>
      <c r="AG137" s="312"/>
      <c r="AH137" s="312"/>
      <c r="AI137" s="312"/>
      <c r="AJ137" s="312"/>
      <c r="AK137" s="312"/>
    </row>
    <row r="138" spans="1:37" x14ac:dyDescent="0.2">
      <c r="A138" s="448">
        <v>21</v>
      </c>
      <c r="B138" s="381" t="s">
        <v>1468</v>
      </c>
      <c r="C138" s="400">
        <v>0.14999999999999991</v>
      </c>
      <c r="D138" s="382">
        <v>1250135</v>
      </c>
      <c r="E138" s="382">
        <v>1437655</v>
      </c>
      <c r="F138" s="399">
        <v>187520.1</v>
      </c>
      <c r="G138" s="382">
        <v>18752010</v>
      </c>
      <c r="H138" s="449" t="s">
        <v>1467</v>
      </c>
      <c r="I138" s="312"/>
      <c r="J138" s="312"/>
      <c r="K138" s="312"/>
      <c r="L138" s="312"/>
      <c r="M138" s="312"/>
      <c r="N138" s="312"/>
      <c r="O138" s="312"/>
      <c r="P138" s="312"/>
      <c r="Q138" s="312"/>
      <c r="R138" s="312"/>
      <c r="S138" s="312"/>
      <c r="T138" s="312"/>
      <c r="U138" s="312"/>
      <c r="V138" s="312"/>
      <c r="W138" s="312"/>
      <c r="X138" s="312"/>
      <c r="Y138" s="312"/>
      <c r="Z138" s="312"/>
      <c r="AA138" s="312"/>
      <c r="AB138" s="312"/>
      <c r="AC138" s="312"/>
      <c r="AD138" s="312"/>
      <c r="AE138" s="312"/>
      <c r="AF138" s="312"/>
      <c r="AG138" s="312"/>
      <c r="AH138" s="312"/>
      <c r="AI138" s="312"/>
      <c r="AJ138" s="312"/>
      <c r="AK138" s="312"/>
    </row>
    <row r="139" spans="1:37" x14ac:dyDescent="0.2">
      <c r="A139" s="446">
        <v>22</v>
      </c>
      <c r="B139" s="394" t="s">
        <v>1469</v>
      </c>
      <c r="C139" s="396">
        <v>0.1</v>
      </c>
      <c r="D139" s="387">
        <v>7168927</v>
      </c>
      <c r="E139" s="387">
        <v>7885819</v>
      </c>
      <c r="F139" s="378">
        <v>716892.65</v>
      </c>
      <c r="G139" s="377">
        <v>71689265</v>
      </c>
      <c r="H139" s="447" t="s">
        <v>1470</v>
      </c>
      <c r="I139" s="312"/>
      <c r="J139" s="312"/>
      <c r="K139" s="312"/>
      <c r="L139" s="312"/>
      <c r="M139" s="312"/>
      <c r="N139" s="312"/>
      <c r="O139" s="312"/>
      <c r="P139" s="312"/>
      <c r="Q139" s="312"/>
      <c r="R139" s="312"/>
      <c r="S139" s="312"/>
      <c r="T139" s="312"/>
      <c r="U139" s="312"/>
      <c r="V139" s="312"/>
      <c r="W139" s="312"/>
      <c r="X139" s="312"/>
      <c r="Y139" s="312"/>
      <c r="Z139" s="312"/>
      <c r="AA139" s="312"/>
      <c r="AB139" s="312"/>
      <c r="AC139" s="312"/>
      <c r="AD139" s="312"/>
      <c r="AE139" s="312"/>
      <c r="AF139" s="312"/>
      <c r="AG139" s="312"/>
      <c r="AH139" s="312"/>
      <c r="AI139" s="312"/>
      <c r="AJ139" s="312"/>
      <c r="AK139" s="312"/>
    </row>
    <row r="140" spans="1:37" x14ac:dyDescent="0.2">
      <c r="A140" s="448">
        <v>23</v>
      </c>
      <c r="B140" s="381" t="s">
        <v>1471</v>
      </c>
      <c r="C140" s="400">
        <v>0.20849999999999999</v>
      </c>
      <c r="D140" s="382">
        <v>9200001</v>
      </c>
      <c r="E140" s="382">
        <v>10734560</v>
      </c>
      <c r="F140" s="399">
        <v>1534559.65</v>
      </c>
      <c r="G140" s="382">
        <v>153455965</v>
      </c>
      <c r="H140" s="449" t="s">
        <v>1472</v>
      </c>
      <c r="I140" s="312"/>
      <c r="J140" s="312"/>
      <c r="K140" s="312"/>
      <c r="L140" s="312"/>
      <c r="M140" s="312"/>
      <c r="N140" s="312"/>
      <c r="O140" s="312"/>
      <c r="P140" s="312"/>
      <c r="Q140" s="312"/>
      <c r="R140" s="312"/>
      <c r="S140" s="312"/>
      <c r="T140" s="312"/>
      <c r="U140" s="312"/>
      <c r="V140" s="312"/>
      <c r="W140" s="312"/>
      <c r="X140" s="312"/>
      <c r="Y140" s="312"/>
      <c r="Z140" s="312"/>
      <c r="AA140" s="312"/>
      <c r="AB140" s="312"/>
      <c r="AC140" s="312"/>
      <c r="AD140" s="312"/>
      <c r="AE140" s="312"/>
      <c r="AF140" s="312"/>
      <c r="AG140" s="312"/>
      <c r="AH140" s="312"/>
      <c r="AI140" s="312"/>
      <c r="AJ140" s="312"/>
      <c r="AK140" s="312"/>
    </row>
    <row r="141" spans="1:37" x14ac:dyDescent="0.2">
      <c r="A141" s="446">
        <v>24</v>
      </c>
      <c r="B141" s="394" t="s">
        <v>1473</v>
      </c>
      <c r="C141" s="396">
        <v>0.15</v>
      </c>
      <c r="D141" s="387">
        <v>8116221</v>
      </c>
      <c r="E141" s="387">
        <v>9333653</v>
      </c>
      <c r="F141" s="378">
        <v>1217432.6499999999</v>
      </c>
      <c r="G141" s="377">
        <v>121743264.99999999</v>
      </c>
      <c r="H141" s="447" t="s">
        <v>1474</v>
      </c>
      <c r="I141" s="312"/>
      <c r="J141" s="312"/>
      <c r="K141" s="312"/>
      <c r="L141" s="312"/>
      <c r="M141" s="312"/>
      <c r="N141" s="312"/>
      <c r="O141" s="312"/>
      <c r="P141" s="312"/>
      <c r="Q141" s="312"/>
      <c r="R141" s="312"/>
      <c r="S141" s="312"/>
      <c r="T141" s="312"/>
      <c r="U141" s="312"/>
      <c r="V141" s="312"/>
      <c r="W141" s="312"/>
      <c r="X141" s="312"/>
      <c r="Y141" s="312"/>
      <c r="Z141" s="312"/>
      <c r="AA141" s="312"/>
      <c r="AB141" s="312"/>
      <c r="AC141" s="312"/>
      <c r="AD141" s="312"/>
      <c r="AE141" s="312"/>
      <c r="AF141" s="312"/>
      <c r="AG141" s="312"/>
      <c r="AH141" s="312"/>
      <c r="AI141" s="312"/>
      <c r="AJ141" s="312"/>
      <c r="AK141" s="312"/>
    </row>
    <row r="142" spans="1:37" x14ac:dyDescent="0.2">
      <c r="A142" s="448">
        <v>25</v>
      </c>
      <c r="B142" s="381" t="s">
        <v>1164</v>
      </c>
      <c r="C142" s="400">
        <v>0.15</v>
      </c>
      <c r="D142" s="382">
        <v>1063771</v>
      </c>
      <c r="E142" s="382">
        <v>1223336</v>
      </c>
      <c r="F142" s="399">
        <v>159565.5</v>
      </c>
      <c r="G142" s="382">
        <v>15956550</v>
      </c>
      <c r="H142" s="449" t="s">
        <v>1475</v>
      </c>
      <c r="I142" s="312"/>
      <c r="J142" s="312"/>
      <c r="K142" s="312"/>
      <c r="L142" s="312"/>
      <c r="M142" s="312"/>
      <c r="N142" s="312"/>
      <c r="O142" s="312"/>
      <c r="P142" s="312"/>
      <c r="Q142" s="312"/>
      <c r="R142" s="312"/>
      <c r="S142" s="312"/>
      <c r="T142" s="312"/>
      <c r="U142" s="312"/>
      <c r="V142" s="312"/>
      <c r="W142" s="312"/>
      <c r="X142" s="312"/>
      <c r="Y142" s="312"/>
      <c r="Z142" s="312"/>
      <c r="AA142" s="312"/>
      <c r="AB142" s="312"/>
      <c r="AC142" s="312"/>
      <c r="AD142" s="312"/>
      <c r="AE142" s="312"/>
      <c r="AF142" s="312"/>
      <c r="AG142" s="312"/>
      <c r="AH142" s="312"/>
      <c r="AI142" s="312"/>
      <c r="AJ142" s="312"/>
      <c r="AK142" s="312"/>
    </row>
    <row r="143" spans="1:37" x14ac:dyDescent="0.2">
      <c r="A143" s="446">
        <v>26</v>
      </c>
      <c r="B143" s="375" t="s">
        <v>1476</v>
      </c>
      <c r="C143" s="379">
        <v>0.2</v>
      </c>
      <c r="D143" s="377">
        <v>1000001</v>
      </c>
      <c r="E143" s="377">
        <v>1200000</v>
      </c>
      <c r="F143" s="378">
        <v>200000</v>
      </c>
      <c r="G143" s="377">
        <v>20000000</v>
      </c>
      <c r="H143" s="447" t="s">
        <v>1477</v>
      </c>
      <c r="I143" s="312"/>
      <c r="J143" s="312"/>
      <c r="K143" s="312"/>
      <c r="L143" s="312"/>
      <c r="M143" s="312"/>
      <c r="N143" s="312"/>
      <c r="O143" s="312"/>
      <c r="P143" s="312"/>
      <c r="Q143" s="312"/>
      <c r="R143" s="312"/>
      <c r="S143" s="312"/>
      <c r="T143" s="312"/>
      <c r="U143" s="312"/>
      <c r="V143" s="312"/>
      <c r="W143" s="312"/>
      <c r="X143" s="312"/>
      <c r="Y143" s="312"/>
      <c r="Z143" s="312"/>
      <c r="AA143" s="312"/>
      <c r="AB143" s="312"/>
      <c r="AC143" s="312"/>
      <c r="AD143" s="312"/>
      <c r="AE143" s="312"/>
      <c r="AF143" s="312"/>
      <c r="AG143" s="312"/>
      <c r="AH143" s="312"/>
      <c r="AI143" s="312"/>
      <c r="AJ143" s="312"/>
      <c r="AK143" s="312"/>
    </row>
    <row r="144" spans="1:37" x14ac:dyDescent="0.2">
      <c r="A144" s="448">
        <v>27</v>
      </c>
      <c r="B144" s="381" t="s">
        <v>1478</v>
      </c>
      <c r="C144" s="400">
        <v>0.17</v>
      </c>
      <c r="D144" s="382">
        <v>1272001</v>
      </c>
      <c r="E144" s="382">
        <v>1488240</v>
      </c>
      <c r="F144" s="399">
        <v>216240</v>
      </c>
      <c r="G144" s="382">
        <v>21624000</v>
      </c>
      <c r="H144" s="449" t="s">
        <v>1293</v>
      </c>
      <c r="I144" s="312"/>
      <c r="J144" s="312"/>
      <c r="K144" s="312"/>
      <c r="L144" s="312"/>
      <c r="M144" s="312"/>
      <c r="N144" s="312"/>
      <c r="O144" s="312"/>
      <c r="P144" s="312"/>
      <c r="Q144" s="312"/>
      <c r="R144" s="312"/>
      <c r="S144" s="312"/>
      <c r="T144" s="312"/>
      <c r="U144" s="312"/>
      <c r="V144" s="312"/>
      <c r="W144" s="312"/>
      <c r="X144" s="312"/>
      <c r="Y144" s="312"/>
      <c r="Z144" s="312"/>
      <c r="AA144" s="312"/>
      <c r="AB144" s="312"/>
      <c r="AC144" s="312"/>
      <c r="AD144" s="312"/>
      <c r="AE144" s="312"/>
      <c r="AF144" s="312"/>
      <c r="AG144" s="312"/>
      <c r="AH144" s="312"/>
      <c r="AI144" s="312"/>
      <c r="AJ144" s="312"/>
      <c r="AK144" s="312"/>
    </row>
    <row r="145" spans="1:37" x14ac:dyDescent="0.2">
      <c r="A145" s="446">
        <v>28</v>
      </c>
      <c r="B145" s="375" t="s">
        <v>1479</v>
      </c>
      <c r="C145" s="379">
        <v>0.14000000000000001</v>
      </c>
      <c r="D145" s="377">
        <v>575001</v>
      </c>
      <c r="E145" s="377">
        <v>655500</v>
      </c>
      <c r="F145" s="378">
        <v>80500</v>
      </c>
      <c r="G145" s="377">
        <v>8050000</v>
      </c>
      <c r="H145" s="447" t="s">
        <v>1480</v>
      </c>
      <c r="I145" s="312"/>
      <c r="J145" s="312"/>
      <c r="K145" s="312"/>
      <c r="L145" s="312"/>
      <c r="M145" s="312"/>
      <c r="N145" s="312"/>
      <c r="O145" s="312"/>
      <c r="P145" s="312"/>
      <c r="Q145" s="312"/>
      <c r="R145" s="312"/>
      <c r="S145" s="312"/>
      <c r="T145" s="312"/>
      <c r="U145" s="312"/>
      <c r="V145" s="312"/>
      <c r="W145" s="312"/>
      <c r="X145" s="312"/>
      <c r="Y145" s="312"/>
      <c r="Z145" s="312"/>
      <c r="AA145" s="312"/>
      <c r="AB145" s="312"/>
      <c r="AC145" s="312"/>
      <c r="AD145" s="312"/>
      <c r="AE145" s="312"/>
      <c r="AF145" s="312"/>
      <c r="AG145" s="312"/>
      <c r="AH145" s="312"/>
      <c r="AI145" s="312"/>
      <c r="AJ145" s="312"/>
      <c r="AK145" s="312"/>
    </row>
    <row r="146" spans="1:37" x14ac:dyDescent="0.2">
      <c r="A146" s="448">
        <v>29</v>
      </c>
      <c r="B146" s="381" t="s">
        <v>1481</v>
      </c>
      <c r="C146" s="400">
        <v>5.5E-2</v>
      </c>
      <c r="D146" s="382">
        <v>2000001</v>
      </c>
      <c r="E146" s="382">
        <v>2110000</v>
      </c>
      <c r="F146" s="399">
        <v>110000</v>
      </c>
      <c r="G146" s="382">
        <v>11000000</v>
      </c>
      <c r="H146" s="449" t="s">
        <v>1482</v>
      </c>
      <c r="I146" s="312"/>
      <c r="J146" s="312"/>
      <c r="K146" s="312"/>
      <c r="L146" s="312"/>
      <c r="M146" s="312"/>
      <c r="N146" s="312"/>
      <c r="O146" s="312"/>
      <c r="P146" s="312"/>
      <c r="Q146" s="312"/>
      <c r="R146" s="312"/>
      <c r="S146" s="312"/>
      <c r="T146" s="312"/>
      <c r="U146" s="312"/>
      <c r="V146" s="312"/>
      <c r="W146" s="312"/>
      <c r="X146" s="312"/>
      <c r="Y146" s="312"/>
      <c r="Z146" s="312"/>
      <c r="AA146" s="312"/>
      <c r="AB146" s="312"/>
      <c r="AC146" s="312"/>
      <c r="AD146" s="312"/>
      <c r="AE146" s="312"/>
      <c r="AF146" s="312"/>
      <c r="AG146" s="312"/>
      <c r="AH146" s="312"/>
      <c r="AI146" s="312"/>
      <c r="AJ146" s="312"/>
      <c r="AK146" s="312"/>
    </row>
    <row r="147" spans="1:37" x14ac:dyDescent="0.2">
      <c r="A147" s="446">
        <v>30</v>
      </c>
      <c r="B147" s="375" t="s">
        <v>1483</v>
      </c>
      <c r="C147" s="379">
        <v>0.15</v>
      </c>
      <c r="D147" s="377">
        <v>484001</v>
      </c>
      <c r="E147" s="377">
        <v>556600</v>
      </c>
      <c r="F147" s="378">
        <v>72600</v>
      </c>
      <c r="G147" s="377">
        <v>7260000</v>
      </c>
      <c r="H147" s="447" t="s">
        <v>1484</v>
      </c>
      <c r="I147" s="312"/>
      <c r="J147" s="312"/>
      <c r="K147" s="312"/>
      <c r="L147" s="312"/>
      <c r="M147" s="312"/>
      <c r="N147" s="312"/>
      <c r="O147" s="312"/>
      <c r="P147" s="312"/>
      <c r="Q147" s="312"/>
      <c r="R147" s="312"/>
      <c r="S147" s="312"/>
      <c r="T147" s="312"/>
      <c r="U147" s="312"/>
      <c r="V147" s="312"/>
      <c r="W147" s="312"/>
      <c r="X147" s="312"/>
      <c r="Y147" s="312"/>
      <c r="Z147" s="312"/>
      <c r="AA147" s="312"/>
      <c r="AB147" s="312"/>
      <c r="AC147" s="312"/>
      <c r="AD147" s="312"/>
      <c r="AE147" s="312"/>
      <c r="AF147" s="312"/>
      <c r="AG147" s="312"/>
      <c r="AH147" s="312"/>
      <c r="AI147" s="312"/>
      <c r="AJ147" s="312"/>
      <c r="AK147" s="312"/>
    </row>
    <row r="148" spans="1:37" x14ac:dyDescent="0.2">
      <c r="A148" s="448">
        <v>31</v>
      </c>
      <c r="B148" s="381" t="s">
        <v>1485</v>
      </c>
      <c r="C148" s="400">
        <v>0.05</v>
      </c>
      <c r="D148" s="382">
        <v>10000001</v>
      </c>
      <c r="E148" s="382">
        <v>10500000</v>
      </c>
      <c r="F148" s="399">
        <v>500000</v>
      </c>
      <c r="G148" s="382">
        <v>50000000</v>
      </c>
      <c r="H148" s="449" t="s">
        <v>1484</v>
      </c>
      <c r="I148" s="312"/>
      <c r="J148" s="312"/>
      <c r="K148" s="312"/>
      <c r="L148" s="312"/>
      <c r="M148" s="312"/>
      <c r="N148" s="312"/>
      <c r="O148" s="312"/>
      <c r="P148" s="312"/>
      <c r="Q148" s="312"/>
      <c r="R148" s="312"/>
      <c r="S148" s="312"/>
      <c r="T148" s="312"/>
      <c r="U148" s="312"/>
      <c r="V148" s="312"/>
      <c r="W148" s="312"/>
      <c r="X148" s="312"/>
      <c r="Y148" s="312"/>
      <c r="Z148" s="312"/>
      <c r="AA148" s="312"/>
      <c r="AB148" s="312"/>
      <c r="AC148" s="312"/>
      <c r="AD148" s="312"/>
      <c r="AE148" s="312"/>
      <c r="AF148" s="312"/>
      <c r="AG148" s="312"/>
      <c r="AH148" s="312"/>
      <c r="AI148" s="312"/>
      <c r="AJ148" s="312"/>
      <c r="AK148" s="312"/>
    </row>
    <row r="149" spans="1:37" x14ac:dyDescent="0.2">
      <c r="A149" s="446">
        <v>32</v>
      </c>
      <c r="B149" s="383" t="s">
        <v>1370</v>
      </c>
      <c r="C149" s="404">
        <v>0.17</v>
      </c>
      <c r="D149" s="384">
        <v>3300676</v>
      </c>
      <c r="E149" s="384">
        <v>3860100</v>
      </c>
      <c r="F149" s="378">
        <v>559425</v>
      </c>
      <c r="G149" s="377">
        <v>55942500</v>
      </c>
      <c r="H149" s="447" t="s">
        <v>1486</v>
      </c>
      <c r="I149" s="312"/>
      <c r="J149" s="312"/>
      <c r="K149" s="312"/>
      <c r="L149" s="312"/>
      <c r="M149" s="312"/>
      <c r="N149" s="312"/>
      <c r="O149" s="312"/>
      <c r="P149" s="312"/>
      <c r="Q149" s="312"/>
      <c r="R149" s="312"/>
      <c r="S149" s="312"/>
      <c r="T149" s="312"/>
      <c r="U149" s="312"/>
      <c r="V149" s="312"/>
      <c r="W149" s="312"/>
      <c r="X149" s="312"/>
      <c r="Y149" s="312"/>
      <c r="Z149" s="312"/>
      <c r="AA149" s="312"/>
      <c r="AB149" s="312"/>
      <c r="AC149" s="312"/>
      <c r="AD149" s="312"/>
      <c r="AE149" s="312"/>
      <c r="AF149" s="312"/>
      <c r="AG149" s="312"/>
      <c r="AH149" s="312"/>
      <c r="AI149" s="312"/>
      <c r="AJ149" s="312"/>
      <c r="AK149" s="312"/>
    </row>
    <row r="150" spans="1:37" x14ac:dyDescent="0.2">
      <c r="A150" s="450">
        <v>33</v>
      </c>
      <c r="B150" s="381" t="s">
        <v>1487</v>
      </c>
      <c r="C150" s="400">
        <v>0.15</v>
      </c>
      <c r="D150" s="382">
        <v>2300001</v>
      </c>
      <c r="E150" s="382">
        <v>2645000</v>
      </c>
      <c r="F150" s="385">
        <v>345000</v>
      </c>
      <c r="G150" s="386">
        <v>34500000</v>
      </c>
      <c r="H150" s="451" t="s">
        <v>1486</v>
      </c>
      <c r="I150" s="312"/>
      <c r="J150" s="312"/>
      <c r="K150" s="312"/>
      <c r="L150" s="312"/>
      <c r="M150" s="312"/>
      <c r="N150" s="312"/>
      <c r="O150" s="312"/>
      <c r="P150" s="312"/>
      <c r="Q150" s="312"/>
      <c r="R150" s="312"/>
      <c r="S150" s="312"/>
      <c r="T150" s="312"/>
      <c r="U150" s="312"/>
      <c r="V150" s="312"/>
      <c r="W150" s="312"/>
      <c r="X150" s="312"/>
      <c r="Y150" s="312"/>
      <c r="Z150" s="312"/>
      <c r="AA150" s="312"/>
      <c r="AB150" s="312"/>
      <c r="AC150" s="312"/>
      <c r="AD150" s="312"/>
      <c r="AE150" s="312"/>
      <c r="AF150" s="312"/>
      <c r="AG150" s="312"/>
      <c r="AH150" s="312"/>
      <c r="AI150" s="312"/>
      <c r="AJ150" s="312"/>
      <c r="AK150" s="312"/>
    </row>
    <row r="151" spans="1:37" x14ac:dyDescent="0.2">
      <c r="A151" s="446">
        <v>34</v>
      </c>
      <c r="B151" s="383" t="s">
        <v>146</v>
      </c>
      <c r="C151" s="404">
        <v>0.2</v>
      </c>
      <c r="D151" s="384">
        <v>6599621</v>
      </c>
      <c r="E151" s="384">
        <v>7919163</v>
      </c>
      <c r="F151" s="378">
        <v>1319542.92</v>
      </c>
      <c r="G151" s="377">
        <v>131954292</v>
      </c>
      <c r="H151" s="447" t="s">
        <v>1488</v>
      </c>
      <c r="I151" s="312"/>
      <c r="J151" s="312"/>
      <c r="K151" s="312"/>
      <c r="L151" s="312"/>
      <c r="M151" s="312"/>
      <c r="N151" s="312"/>
      <c r="O151" s="312"/>
      <c r="P151" s="312"/>
      <c r="Q151" s="312"/>
      <c r="R151" s="312"/>
      <c r="S151" s="312"/>
      <c r="T151" s="312"/>
      <c r="U151" s="312"/>
      <c r="V151" s="312"/>
      <c r="W151" s="312"/>
      <c r="X151" s="312"/>
      <c r="Y151" s="312"/>
      <c r="Z151" s="312"/>
      <c r="AA151" s="312"/>
      <c r="AB151" s="312"/>
      <c r="AC151" s="312"/>
      <c r="AD151" s="312"/>
      <c r="AE151" s="312"/>
      <c r="AF151" s="312"/>
      <c r="AG151" s="312"/>
      <c r="AH151" s="312"/>
      <c r="AI151" s="312"/>
      <c r="AJ151" s="312"/>
      <c r="AK151" s="312"/>
    </row>
    <row r="152" spans="1:37" x14ac:dyDescent="0.2">
      <c r="A152" s="450">
        <v>35</v>
      </c>
      <c r="B152" s="381" t="s">
        <v>1489</v>
      </c>
      <c r="C152" s="400">
        <v>0.16</v>
      </c>
      <c r="D152" s="382">
        <v>2386101</v>
      </c>
      <c r="E152" s="382">
        <v>2767876</v>
      </c>
      <c r="F152" s="385">
        <v>381776</v>
      </c>
      <c r="G152" s="386">
        <v>38177600</v>
      </c>
      <c r="H152" s="451" t="s">
        <v>1490</v>
      </c>
      <c r="I152" s="312"/>
      <c r="J152" s="312"/>
      <c r="K152" s="312"/>
      <c r="L152" s="312"/>
      <c r="M152" s="312"/>
      <c r="N152" s="312"/>
      <c r="O152" s="312"/>
      <c r="P152" s="312"/>
      <c r="Q152" s="312"/>
      <c r="R152" s="312"/>
      <c r="S152" s="312"/>
      <c r="T152" s="312"/>
      <c r="U152" s="312"/>
      <c r="V152" s="312"/>
      <c r="W152" s="312"/>
      <c r="X152" s="312"/>
      <c r="Y152" s="312"/>
      <c r="Z152" s="312"/>
      <c r="AA152" s="312"/>
      <c r="AB152" s="312"/>
      <c r="AC152" s="312"/>
      <c r="AD152" s="312"/>
      <c r="AE152" s="312"/>
      <c r="AF152" s="312"/>
      <c r="AG152" s="312"/>
      <c r="AH152" s="312"/>
      <c r="AI152" s="312"/>
      <c r="AJ152" s="312"/>
      <c r="AK152" s="312"/>
    </row>
    <row r="153" spans="1:37" x14ac:dyDescent="0.2">
      <c r="A153" s="446">
        <v>36</v>
      </c>
      <c r="B153" s="383" t="s">
        <v>1410</v>
      </c>
      <c r="C153" s="404">
        <v>0.25</v>
      </c>
      <c r="D153" s="384">
        <v>3630001</v>
      </c>
      <c r="E153" s="384">
        <v>4537500</v>
      </c>
      <c r="F153" s="378">
        <v>907500</v>
      </c>
      <c r="G153" s="387">
        <v>90750000</v>
      </c>
      <c r="H153" s="452" t="s">
        <v>1490</v>
      </c>
      <c r="I153" s="312"/>
      <c r="J153" s="312"/>
      <c r="K153" s="312"/>
      <c r="L153" s="312"/>
      <c r="M153" s="312"/>
      <c r="N153" s="312"/>
      <c r="O153" s="312"/>
      <c r="P153" s="312"/>
      <c r="Q153" s="312"/>
      <c r="R153" s="312"/>
      <c r="S153" s="312"/>
      <c r="T153" s="312"/>
      <c r="U153" s="312"/>
      <c r="V153" s="312"/>
      <c r="W153" s="312"/>
      <c r="X153" s="312"/>
      <c r="Y153" s="312"/>
      <c r="Z153" s="312"/>
      <c r="AA153" s="312"/>
      <c r="AB153" s="312"/>
      <c r="AC153" s="312"/>
      <c r="AD153" s="312"/>
      <c r="AE153" s="312"/>
      <c r="AF153" s="312"/>
      <c r="AG153" s="312"/>
      <c r="AH153" s="312"/>
      <c r="AI153" s="312"/>
      <c r="AJ153" s="312"/>
      <c r="AK153" s="312"/>
    </row>
    <row r="154" spans="1:37" x14ac:dyDescent="0.2">
      <c r="A154" s="450">
        <v>37</v>
      </c>
      <c r="B154" s="402" t="s">
        <v>1455</v>
      </c>
      <c r="C154" s="400">
        <v>0.17</v>
      </c>
      <c r="D154" s="386">
        <v>6852855</v>
      </c>
      <c r="E154" s="386">
        <v>8017840</v>
      </c>
      <c r="F154" s="385">
        <v>1164985.1100000001</v>
      </c>
      <c r="G154" s="386">
        <v>116498511.00000001</v>
      </c>
      <c r="H154" s="451" t="s">
        <v>1490</v>
      </c>
      <c r="I154" s="312"/>
      <c r="J154" s="312"/>
      <c r="K154" s="312"/>
      <c r="L154" s="312"/>
      <c r="M154" s="312"/>
      <c r="N154" s="312"/>
      <c r="O154" s="312"/>
      <c r="P154" s="312"/>
      <c r="Q154" s="312"/>
      <c r="R154" s="312"/>
      <c r="S154" s="312"/>
      <c r="T154" s="312"/>
      <c r="U154" s="312"/>
      <c r="V154" s="312"/>
      <c r="W154" s="312"/>
      <c r="X154" s="312"/>
      <c r="Y154" s="312"/>
      <c r="Z154" s="312"/>
      <c r="AA154" s="312"/>
      <c r="AB154" s="312"/>
      <c r="AC154" s="312"/>
      <c r="AD154" s="312"/>
      <c r="AE154" s="312"/>
      <c r="AF154" s="312"/>
      <c r="AG154" s="312"/>
      <c r="AH154" s="312"/>
      <c r="AI154" s="312"/>
      <c r="AJ154" s="312"/>
      <c r="AK154" s="312"/>
    </row>
    <row r="155" spans="1:37" x14ac:dyDescent="0.2">
      <c r="A155" s="446">
        <v>38</v>
      </c>
      <c r="B155" s="383" t="s">
        <v>518</v>
      </c>
      <c r="C155" s="404">
        <v>0.32</v>
      </c>
      <c r="D155" s="387">
        <v>30408805</v>
      </c>
      <c r="E155" s="387">
        <v>40134280</v>
      </c>
      <c r="F155" s="388">
        <v>9725476</v>
      </c>
      <c r="G155" s="387">
        <v>972547600</v>
      </c>
      <c r="H155" s="452" t="s">
        <v>1490</v>
      </c>
      <c r="I155" s="312"/>
      <c r="J155" s="312"/>
      <c r="K155" s="312"/>
      <c r="L155" s="312"/>
      <c r="M155" s="312"/>
      <c r="N155" s="312"/>
      <c r="O155" s="312"/>
      <c r="P155" s="312"/>
      <c r="Q155" s="312"/>
      <c r="R155" s="312"/>
      <c r="S155" s="312"/>
      <c r="T155" s="312"/>
      <c r="U155" s="312"/>
      <c r="V155" s="312"/>
      <c r="W155" s="312"/>
      <c r="X155" s="312"/>
      <c r="Y155" s="312"/>
      <c r="Z155" s="312"/>
      <c r="AA155" s="312"/>
      <c r="AB155" s="312"/>
      <c r="AC155" s="312"/>
      <c r="AD155" s="312"/>
      <c r="AE155" s="312"/>
      <c r="AF155" s="312"/>
      <c r="AG155" s="312"/>
      <c r="AH155" s="312"/>
      <c r="AI155" s="312"/>
      <c r="AJ155" s="312"/>
      <c r="AK155" s="312"/>
    </row>
    <row r="156" spans="1:37" x14ac:dyDescent="0.2">
      <c r="A156" s="450">
        <v>39</v>
      </c>
      <c r="B156" s="381" t="s">
        <v>1416</v>
      </c>
      <c r="C156" s="400">
        <v>0.23</v>
      </c>
      <c r="D156" s="382">
        <v>2000001</v>
      </c>
      <c r="E156" s="382">
        <v>2271400</v>
      </c>
      <c r="F156" s="385">
        <v>271400</v>
      </c>
      <c r="G156" s="386">
        <v>27140000</v>
      </c>
      <c r="H156" s="451" t="s">
        <v>1490</v>
      </c>
      <c r="I156" s="312"/>
      <c r="J156" s="312"/>
      <c r="K156" s="312"/>
      <c r="L156" s="312"/>
      <c r="M156" s="312"/>
      <c r="N156" s="312"/>
      <c r="O156" s="312"/>
      <c r="P156" s="312"/>
      <c r="Q156" s="312"/>
      <c r="R156" s="312"/>
      <c r="S156" s="312"/>
      <c r="T156" s="312"/>
      <c r="U156" s="312"/>
      <c r="V156" s="312"/>
      <c r="W156" s="312"/>
      <c r="X156" s="312"/>
      <c r="Y156" s="312"/>
      <c r="Z156" s="312"/>
      <c r="AA156" s="312"/>
      <c r="AB156" s="312"/>
      <c r="AC156" s="312"/>
      <c r="AD156" s="312"/>
      <c r="AE156" s="312"/>
      <c r="AF156" s="312"/>
      <c r="AG156" s="312"/>
      <c r="AH156" s="312"/>
      <c r="AI156" s="312"/>
      <c r="AJ156" s="312"/>
      <c r="AK156" s="312"/>
    </row>
    <row r="157" spans="1:37" x14ac:dyDescent="0.2">
      <c r="A157" s="446">
        <v>40</v>
      </c>
      <c r="B157" s="383" t="s">
        <v>1372</v>
      </c>
      <c r="C157" s="404">
        <v>0.24490000000000001</v>
      </c>
      <c r="D157" s="384">
        <v>47866761</v>
      </c>
      <c r="E157" s="384">
        <v>55373518</v>
      </c>
      <c r="F157" s="378">
        <v>7506757.6200000001</v>
      </c>
      <c r="G157" s="387">
        <v>750675762</v>
      </c>
      <c r="H157" s="452" t="s">
        <v>1490</v>
      </c>
      <c r="I157" s="312"/>
      <c r="J157" s="312"/>
      <c r="K157" s="312"/>
      <c r="L157" s="312"/>
      <c r="M157" s="312"/>
      <c r="N157" s="312"/>
      <c r="O157" s="312"/>
      <c r="P157" s="312"/>
      <c r="Q157" s="312"/>
      <c r="R157" s="312"/>
      <c r="S157" s="312"/>
      <c r="T157" s="312"/>
      <c r="U157" s="312"/>
      <c r="V157" s="312"/>
      <c r="W157" s="312"/>
      <c r="X157" s="312"/>
      <c r="Y157" s="312"/>
      <c r="Z157" s="312"/>
      <c r="AA157" s="312"/>
      <c r="AB157" s="312"/>
      <c r="AC157" s="312"/>
      <c r="AD157" s="312"/>
      <c r="AE157" s="312"/>
      <c r="AF157" s="312"/>
      <c r="AG157" s="312"/>
      <c r="AH157" s="312"/>
      <c r="AI157" s="312"/>
      <c r="AJ157" s="312"/>
      <c r="AK157" s="312"/>
    </row>
    <row r="158" spans="1:37" x14ac:dyDescent="0.2">
      <c r="A158" s="450">
        <v>41</v>
      </c>
      <c r="B158" s="381" t="s">
        <v>1491</v>
      </c>
      <c r="C158" s="400">
        <v>0.2</v>
      </c>
      <c r="D158" s="382">
        <v>584801</v>
      </c>
      <c r="E158" s="382">
        <v>701760</v>
      </c>
      <c r="F158" s="385">
        <v>116960</v>
      </c>
      <c r="G158" s="386">
        <v>11696000</v>
      </c>
      <c r="H158" s="451" t="s">
        <v>1490</v>
      </c>
      <c r="I158" s="312"/>
      <c r="J158" s="312"/>
      <c r="K158" s="312"/>
      <c r="L158" s="312"/>
      <c r="M158" s="312"/>
      <c r="N158" s="312"/>
      <c r="O158" s="312"/>
      <c r="P158" s="312"/>
      <c r="Q158" s="312"/>
      <c r="R158" s="312"/>
      <c r="S158" s="312"/>
      <c r="T158" s="312"/>
      <c r="U158" s="312"/>
      <c r="V158" s="312"/>
      <c r="W158" s="312"/>
      <c r="X158" s="312"/>
      <c r="Y158" s="312"/>
      <c r="Z158" s="312"/>
      <c r="AA158" s="312"/>
      <c r="AB158" s="312"/>
      <c r="AC158" s="312"/>
      <c r="AD158" s="312"/>
      <c r="AE158" s="312"/>
      <c r="AF158" s="312"/>
      <c r="AG158" s="312"/>
      <c r="AH158" s="312"/>
      <c r="AI158" s="312"/>
      <c r="AJ158" s="312"/>
      <c r="AK158" s="312"/>
    </row>
    <row r="159" spans="1:37" x14ac:dyDescent="0.2">
      <c r="A159" s="453">
        <v>42</v>
      </c>
      <c r="B159" s="383" t="s">
        <v>1492</v>
      </c>
      <c r="C159" s="404">
        <v>0.1</v>
      </c>
      <c r="D159" s="384">
        <v>7705841</v>
      </c>
      <c r="E159" s="384">
        <v>8481930</v>
      </c>
      <c r="F159" s="388">
        <v>776090</v>
      </c>
      <c r="G159" s="387">
        <v>77609000</v>
      </c>
      <c r="H159" s="452" t="s">
        <v>1493</v>
      </c>
      <c r="I159" s="312"/>
      <c r="J159" s="312"/>
      <c r="K159" s="312"/>
      <c r="L159" s="312"/>
      <c r="M159" s="312"/>
      <c r="N159" s="312"/>
      <c r="O159" s="312"/>
      <c r="P159" s="312"/>
      <c r="Q159" s="312"/>
      <c r="R159" s="312"/>
      <c r="S159" s="312"/>
      <c r="T159" s="312"/>
      <c r="U159" s="312"/>
      <c r="V159" s="312"/>
      <c r="W159" s="312"/>
      <c r="X159" s="312"/>
      <c r="Y159" s="312"/>
      <c r="Z159" s="312"/>
      <c r="AA159" s="312"/>
      <c r="AB159" s="312"/>
      <c r="AC159" s="312"/>
      <c r="AD159" s="312"/>
      <c r="AE159" s="312"/>
      <c r="AF159" s="312"/>
      <c r="AG159" s="312"/>
      <c r="AH159" s="312"/>
      <c r="AI159" s="312"/>
      <c r="AJ159" s="312"/>
      <c r="AK159" s="312"/>
    </row>
    <row r="160" spans="1:37" x14ac:dyDescent="0.2">
      <c r="A160" s="450">
        <v>43</v>
      </c>
      <c r="B160" s="381" t="s">
        <v>208</v>
      </c>
      <c r="C160" s="400">
        <v>0.2</v>
      </c>
      <c r="D160" s="382">
        <v>72555099</v>
      </c>
      <c r="E160" s="382">
        <v>87469125</v>
      </c>
      <c r="F160" s="385">
        <v>14914027</v>
      </c>
      <c r="G160" s="386">
        <v>1491402700</v>
      </c>
      <c r="H160" s="451" t="s">
        <v>1493</v>
      </c>
      <c r="I160" s="312"/>
      <c r="J160" s="312"/>
      <c r="K160" s="312"/>
      <c r="L160" s="312"/>
      <c r="M160" s="312"/>
      <c r="N160" s="312"/>
      <c r="O160" s="312"/>
      <c r="P160" s="312"/>
      <c r="Q160" s="312"/>
      <c r="R160" s="312"/>
      <c r="S160" s="312"/>
      <c r="T160" s="312"/>
      <c r="U160" s="312"/>
      <c r="V160" s="312"/>
      <c r="W160" s="312"/>
      <c r="X160" s="312"/>
      <c r="Y160" s="312"/>
      <c r="Z160" s="312"/>
      <c r="AA160" s="312"/>
      <c r="AB160" s="312"/>
      <c r="AC160" s="312"/>
      <c r="AD160" s="312"/>
      <c r="AE160" s="312"/>
      <c r="AF160" s="312"/>
      <c r="AG160" s="312"/>
      <c r="AH160" s="312"/>
      <c r="AI160" s="312"/>
      <c r="AJ160" s="312"/>
      <c r="AK160" s="312"/>
    </row>
    <row r="161" spans="1:37" x14ac:dyDescent="0.2">
      <c r="A161" s="453">
        <v>44</v>
      </c>
      <c r="B161" s="383" t="s">
        <v>1376</v>
      </c>
      <c r="C161" s="404">
        <v>0.26</v>
      </c>
      <c r="D161" s="384">
        <v>46187699</v>
      </c>
      <c r="E161" s="384">
        <v>58196500</v>
      </c>
      <c r="F161" s="388">
        <v>12008801.58</v>
      </c>
      <c r="G161" s="387">
        <v>1200880158</v>
      </c>
      <c r="H161" s="452" t="s">
        <v>1493</v>
      </c>
      <c r="I161" s="312"/>
      <c r="J161" s="312"/>
      <c r="K161" s="312"/>
      <c r="L161" s="312"/>
      <c r="M161" s="312"/>
      <c r="N161" s="312"/>
      <c r="O161" s="312"/>
      <c r="P161" s="312"/>
      <c r="Q161" s="312"/>
      <c r="R161" s="312"/>
      <c r="S161" s="312"/>
      <c r="T161" s="312"/>
      <c r="U161" s="312"/>
      <c r="V161" s="312"/>
      <c r="W161" s="312"/>
      <c r="X161" s="312"/>
      <c r="Y161" s="312"/>
      <c r="Z161" s="312"/>
      <c r="AA161" s="312"/>
      <c r="AB161" s="312"/>
      <c r="AC161" s="312"/>
      <c r="AD161" s="312"/>
      <c r="AE161" s="312"/>
      <c r="AF161" s="312"/>
      <c r="AG161" s="312"/>
      <c r="AH161" s="312"/>
      <c r="AI161" s="312"/>
      <c r="AJ161" s="312"/>
      <c r="AK161" s="312"/>
    </row>
    <row r="162" spans="1:37" x14ac:dyDescent="0.2">
      <c r="A162" s="450">
        <v>45</v>
      </c>
      <c r="B162" s="381" t="s">
        <v>434</v>
      </c>
      <c r="C162" s="400">
        <v>0.3</v>
      </c>
      <c r="D162" s="382">
        <v>47565697</v>
      </c>
      <c r="E162" s="382">
        <v>61855070</v>
      </c>
      <c r="F162" s="385">
        <v>14289374</v>
      </c>
      <c r="G162" s="386">
        <v>1428937400</v>
      </c>
      <c r="H162" s="451" t="s">
        <v>1494</v>
      </c>
      <c r="I162" s="312"/>
      <c r="J162" s="312"/>
      <c r="K162" s="312"/>
      <c r="L162" s="312"/>
      <c r="M162" s="312"/>
      <c r="N162" s="312"/>
      <c r="O162" s="312"/>
      <c r="P162" s="312"/>
      <c r="Q162" s="312"/>
      <c r="R162" s="312"/>
      <c r="S162" s="312"/>
      <c r="T162" s="312"/>
      <c r="U162" s="312"/>
      <c r="V162" s="312"/>
      <c r="W162" s="312"/>
      <c r="X162" s="312"/>
      <c r="Y162" s="312"/>
      <c r="Z162" s="312"/>
      <c r="AA162" s="312"/>
      <c r="AB162" s="312"/>
      <c r="AC162" s="312"/>
      <c r="AD162" s="312"/>
      <c r="AE162" s="312"/>
      <c r="AF162" s="312"/>
      <c r="AG162" s="312"/>
      <c r="AH162" s="312"/>
      <c r="AI162" s="312"/>
      <c r="AJ162" s="312"/>
      <c r="AK162" s="312"/>
    </row>
    <row r="163" spans="1:37" x14ac:dyDescent="0.2">
      <c r="A163" s="453">
        <v>46</v>
      </c>
      <c r="B163" s="383" t="s">
        <v>1160</v>
      </c>
      <c r="C163" s="404">
        <v>7.2499999999999995E-2</v>
      </c>
      <c r="D163" s="384">
        <v>3328001</v>
      </c>
      <c r="E163" s="384">
        <v>3569280</v>
      </c>
      <c r="F163" s="388">
        <v>241280</v>
      </c>
      <c r="G163" s="387">
        <v>24128000</v>
      </c>
      <c r="H163" s="452" t="s">
        <v>1494</v>
      </c>
      <c r="I163" s="312"/>
      <c r="J163" s="312"/>
      <c r="K163" s="312"/>
      <c r="L163" s="312"/>
      <c r="M163" s="312"/>
      <c r="N163" s="312"/>
      <c r="O163" s="312"/>
      <c r="P163" s="312"/>
      <c r="Q163" s="312"/>
      <c r="R163" s="312"/>
      <c r="S163" s="312"/>
      <c r="T163" s="312"/>
      <c r="U163" s="312"/>
      <c r="V163" s="312"/>
      <c r="W163" s="312"/>
      <c r="X163" s="312"/>
      <c r="Y163" s="312"/>
      <c r="Z163" s="312"/>
      <c r="AA163" s="312"/>
      <c r="AB163" s="312"/>
      <c r="AC163" s="312"/>
      <c r="AD163" s="312"/>
      <c r="AE163" s="312"/>
      <c r="AF163" s="312"/>
      <c r="AG163" s="312"/>
      <c r="AH163" s="312"/>
      <c r="AI163" s="312"/>
      <c r="AJ163" s="312"/>
      <c r="AK163" s="312"/>
    </row>
    <row r="164" spans="1:37" x14ac:dyDescent="0.2">
      <c r="A164" s="450">
        <v>47</v>
      </c>
      <c r="B164" s="381" t="s">
        <v>192</v>
      </c>
      <c r="C164" s="400">
        <v>0.2</v>
      </c>
      <c r="D164" s="382">
        <v>4998533</v>
      </c>
      <c r="E164" s="382">
        <v>5998350</v>
      </c>
      <c r="F164" s="385">
        <v>999818</v>
      </c>
      <c r="G164" s="386">
        <v>99981800</v>
      </c>
      <c r="H164" s="451" t="s">
        <v>1495</v>
      </c>
      <c r="I164" s="312"/>
      <c r="J164" s="312"/>
      <c r="K164" s="312"/>
      <c r="L164" s="312"/>
      <c r="M164" s="312"/>
      <c r="N164" s="312"/>
      <c r="O164" s="312"/>
      <c r="P164" s="312"/>
      <c r="Q164" s="312"/>
      <c r="R164" s="312"/>
      <c r="S164" s="312"/>
      <c r="T164" s="312"/>
      <c r="U164" s="312"/>
      <c r="V164" s="312"/>
      <c r="W164" s="312"/>
      <c r="X164" s="312"/>
      <c r="Y164" s="312"/>
      <c r="Z164" s="312"/>
      <c r="AA164" s="312"/>
      <c r="AB164" s="312"/>
      <c r="AC164" s="312"/>
      <c r="AD164" s="312"/>
      <c r="AE164" s="312"/>
      <c r="AF164" s="312"/>
      <c r="AG164" s="312"/>
      <c r="AH164" s="312"/>
      <c r="AI164" s="312"/>
      <c r="AJ164" s="312"/>
      <c r="AK164" s="312"/>
    </row>
    <row r="165" spans="1:37" x14ac:dyDescent="0.2">
      <c r="A165" s="453">
        <v>48</v>
      </c>
      <c r="B165" s="383" t="s">
        <v>144</v>
      </c>
      <c r="C165" s="404">
        <v>0.23749999999999999</v>
      </c>
      <c r="D165" s="384">
        <v>3565439</v>
      </c>
      <c r="E165" s="384">
        <v>4412229</v>
      </c>
      <c r="F165" s="388">
        <v>846791</v>
      </c>
      <c r="G165" s="387">
        <v>84679100</v>
      </c>
      <c r="H165" s="452" t="s">
        <v>1495</v>
      </c>
      <c r="I165" s="312"/>
      <c r="J165" s="312"/>
      <c r="K165" s="312"/>
      <c r="L165" s="312"/>
      <c r="M165" s="312"/>
      <c r="N165" s="312"/>
      <c r="O165" s="312"/>
      <c r="P165" s="312"/>
      <c r="Q165" s="312"/>
      <c r="R165" s="312"/>
      <c r="S165" s="312"/>
      <c r="T165" s="312"/>
      <c r="U165" s="312"/>
      <c r="V165" s="312"/>
      <c r="W165" s="312"/>
      <c r="X165" s="312"/>
      <c r="Y165" s="312"/>
      <c r="Z165" s="312"/>
      <c r="AA165" s="312"/>
      <c r="AB165" s="312"/>
      <c r="AC165" s="312"/>
      <c r="AD165" s="312"/>
      <c r="AE165" s="312"/>
      <c r="AF165" s="312"/>
      <c r="AG165" s="312"/>
      <c r="AH165" s="312"/>
      <c r="AI165" s="312"/>
      <c r="AJ165" s="312"/>
      <c r="AK165" s="312"/>
    </row>
    <row r="166" spans="1:37" x14ac:dyDescent="0.2">
      <c r="A166" s="450">
        <v>49</v>
      </c>
      <c r="B166" s="381" t="s">
        <v>277</v>
      </c>
      <c r="C166" s="400">
        <v>0.14499999999999999</v>
      </c>
      <c r="D166" s="382">
        <v>1375196</v>
      </c>
      <c r="E166" s="382">
        <v>1574598</v>
      </c>
      <c r="F166" s="385">
        <v>199403</v>
      </c>
      <c r="G166" s="386">
        <v>19940300</v>
      </c>
      <c r="H166" s="451" t="s">
        <v>1303</v>
      </c>
      <c r="I166" s="312"/>
      <c r="J166" s="312"/>
      <c r="K166" s="312"/>
      <c r="L166" s="312"/>
      <c r="M166" s="312"/>
      <c r="N166" s="312"/>
      <c r="O166" s="312"/>
      <c r="P166" s="312"/>
      <c r="Q166" s="312"/>
      <c r="R166" s="312"/>
      <c r="S166" s="312"/>
      <c r="T166" s="312"/>
      <c r="U166" s="312"/>
      <c r="V166" s="312"/>
      <c r="W166" s="312"/>
      <c r="X166" s="312"/>
      <c r="Y166" s="312"/>
      <c r="Z166" s="312"/>
      <c r="AA166" s="312"/>
      <c r="AB166" s="312"/>
      <c r="AC166" s="312"/>
      <c r="AD166" s="312"/>
      <c r="AE166" s="312"/>
      <c r="AF166" s="312"/>
      <c r="AG166" s="312"/>
      <c r="AH166" s="312"/>
      <c r="AI166" s="312"/>
      <c r="AJ166" s="312"/>
      <c r="AK166" s="312"/>
    </row>
    <row r="167" spans="1:37" x14ac:dyDescent="0.2">
      <c r="A167" s="453">
        <v>50</v>
      </c>
      <c r="B167" s="383" t="s">
        <v>1378</v>
      </c>
      <c r="C167" s="404">
        <v>0.15</v>
      </c>
      <c r="D167" s="384">
        <v>45904321</v>
      </c>
      <c r="E167" s="384">
        <v>52789968</v>
      </c>
      <c r="F167" s="388">
        <v>6885648</v>
      </c>
      <c r="G167" s="387">
        <v>688564800</v>
      </c>
      <c r="H167" s="452" t="s">
        <v>1496</v>
      </c>
      <c r="I167" s="312"/>
      <c r="J167" s="312"/>
      <c r="K167" s="312"/>
      <c r="L167" s="312"/>
      <c r="M167" s="312"/>
      <c r="N167" s="312"/>
      <c r="O167" s="312"/>
      <c r="P167" s="312"/>
      <c r="Q167" s="312"/>
      <c r="R167" s="312"/>
      <c r="S167" s="312"/>
      <c r="T167" s="312"/>
      <c r="U167" s="312"/>
      <c r="V167" s="312"/>
      <c r="W167" s="312"/>
      <c r="X167" s="312"/>
      <c r="Y167" s="312"/>
      <c r="Z167" s="312"/>
      <c r="AA167" s="312"/>
      <c r="AB167" s="312"/>
      <c r="AC167" s="312"/>
      <c r="AD167" s="312"/>
      <c r="AE167" s="312"/>
      <c r="AF167" s="312"/>
      <c r="AG167" s="312"/>
      <c r="AH167" s="312"/>
      <c r="AI167" s="312"/>
      <c r="AJ167" s="312"/>
      <c r="AK167" s="312"/>
    </row>
    <row r="168" spans="1:37" x14ac:dyDescent="0.2">
      <c r="A168" s="450">
        <v>51</v>
      </c>
      <c r="B168" s="381" t="s">
        <v>188</v>
      </c>
      <c r="C168" s="400">
        <v>0.2</v>
      </c>
      <c r="D168" s="382">
        <v>4636964</v>
      </c>
      <c r="E168" s="382">
        <v>5564062</v>
      </c>
      <c r="F168" s="385">
        <v>927099</v>
      </c>
      <c r="G168" s="386">
        <v>92709900</v>
      </c>
      <c r="H168" s="451" t="s">
        <v>1497</v>
      </c>
      <c r="I168" s="312"/>
      <c r="J168" s="312"/>
      <c r="K168" s="312"/>
      <c r="L168" s="312"/>
      <c r="M168" s="312"/>
      <c r="N168" s="312"/>
      <c r="O168" s="312"/>
      <c r="P168" s="312"/>
      <c r="Q168" s="312"/>
      <c r="R168" s="312"/>
      <c r="S168" s="312"/>
      <c r="T168" s="312"/>
      <c r="U168" s="312"/>
      <c r="V168" s="312"/>
      <c r="W168" s="312"/>
      <c r="X168" s="312"/>
      <c r="Y168" s="312"/>
      <c r="Z168" s="312"/>
      <c r="AA168" s="312"/>
      <c r="AB168" s="312"/>
      <c r="AC168" s="312"/>
      <c r="AD168" s="312"/>
      <c r="AE168" s="312"/>
      <c r="AF168" s="312"/>
      <c r="AG168" s="312"/>
      <c r="AH168" s="312"/>
      <c r="AI168" s="312"/>
      <c r="AJ168" s="312"/>
      <c r="AK168" s="312"/>
    </row>
    <row r="169" spans="1:37" x14ac:dyDescent="0.2">
      <c r="A169" s="453">
        <v>52</v>
      </c>
      <c r="B169" s="383" t="s">
        <v>1387</v>
      </c>
      <c r="C169" s="404">
        <v>0.24</v>
      </c>
      <c r="D169" s="384">
        <v>11444901</v>
      </c>
      <c r="E169" s="384">
        <v>14191676</v>
      </c>
      <c r="F169" s="388">
        <v>2746776</v>
      </c>
      <c r="G169" s="387">
        <v>274677600</v>
      </c>
      <c r="H169" s="452" t="s">
        <v>1498</v>
      </c>
      <c r="I169" s="312"/>
      <c r="J169" s="312"/>
      <c r="K169" s="312"/>
      <c r="L169" s="312"/>
      <c r="M169" s="312"/>
      <c r="N169" s="312"/>
      <c r="O169" s="312"/>
      <c r="P169" s="312"/>
      <c r="Q169" s="312"/>
      <c r="R169" s="312"/>
      <c r="S169" s="312"/>
      <c r="T169" s="312"/>
      <c r="U169" s="312"/>
      <c r="V169" s="312"/>
      <c r="W169" s="312"/>
      <c r="X169" s="312"/>
      <c r="Y169" s="312"/>
      <c r="Z169" s="312"/>
      <c r="AA169" s="312"/>
      <c r="AB169" s="312"/>
      <c r="AC169" s="312"/>
      <c r="AD169" s="312"/>
      <c r="AE169" s="312"/>
      <c r="AF169" s="312"/>
      <c r="AG169" s="312"/>
      <c r="AH169" s="312"/>
      <c r="AI169" s="312"/>
      <c r="AJ169" s="312"/>
      <c r="AK169" s="312"/>
    </row>
    <row r="170" spans="1:37" x14ac:dyDescent="0.2">
      <c r="A170" s="450">
        <v>53</v>
      </c>
      <c r="B170" s="381" t="s">
        <v>1393</v>
      </c>
      <c r="C170" s="400">
        <v>0.25</v>
      </c>
      <c r="D170" s="382">
        <v>2730964</v>
      </c>
      <c r="E170" s="382">
        <v>3413704</v>
      </c>
      <c r="F170" s="385">
        <v>682741</v>
      </c>
      <c r="G170" s="386">
        <v>68274100</v>
      </c>
      <c r="H170" s="451" t="s">
        <v>1499</v>
      </c>
      <c r="I170" s="312"/>
      <c r="J170" s="312"/>
      <c r="K170" s="312"/>
      <c r="L170" s="312"/>
      <c r="M170" s="312"/>
      <c r="N170" s="312"/>
      <c r="O170" s="312"/>
      <c r="P170" s="312"/>
      <c r="Q170" s="312"/>
      <c r="R170" s="312"/>
      <c r="S170" s="312"/>
      <c r="T170" s="312"/>
      <c r="U170" s="312"/>
      <c r="V170" s="312"/>
      <c r="W170" s="312"/>
      <c r="X170" s="312"/>
      <c r="Y170" s="312"/>
      <c r="Z170" s="312"/>
      <c r="AA170" s="312"/>
      <c r="AB170" s="312"/>
      <c r="AC170" s="312"/>
      <c r="AD170" s="312"/>
      <c r="AE170" s="312"/>
      <c r="AF170" s="312"/>
      <c r="AG170" s="312"/>
      <c r="AH170" s="312"/>
      <c r="AI170" s="312"/>
      <c r="AJ170" s="312"/>
      <c r="AK170" s="312"/>
    </row>
    <row r="171" spans="1:37" x14ac:dyDescent="0.2">
      <c r="A171" s="453">
        <v>54</v>
      </c>
      <c r="B171" s="383" t="s">
        <v>531</v>
      </c>
      <c r="C171" s="404">
        <v>0.33329999999999999</v>
      </c>
      <c r="D171" s="384">
        <v>39760499</v>
      </c>
      <c r="E171" s="384">
        <v>53013986</v>
      </c>
      <c r="F171" s="388">
        <v>13253488</v>
      </c>
      <c r="G171" s="387">
        <v>1325348800</v>
      </c>
      <c r="H171" s="452" t="s">
        <v>1500</v>
      </c>
      <c r="I171" s="312"/>
      <c r="J171" s="312"/>
      <c r="K171" s="312"/>
      <c r="L171" s="312"/>
      <c r="M171" s="312"/>
      <c r="N171" s="312"/>
      <c r="O171" s="312"/>
      <c r="P171" s="312"/>
      <c r="Q171" s="312"/>
      <c r="R171" s="312"/>
      <c r="S171" s="312"/>
      <c r="T171" s="312"/>
      <c r="U171" s="312"/>
      <c r="V171" s="312"/>
      <c r="W171" s="312"/>
      <c r="X171" s="312"/>
      <c r="Y171" s="312"/>
      <c r="Z171" s="312"/>
      <c r="AA171" s="312"/>
      <c r="AB171" s="312"/>
      <c r="AC171" s="312"/>
      <c r="AD171" s="312"/>
      <c r="AE171" s="312"/>
      <c r="AF171" s="312"/>
      <c r="AG171" s="312"/>
      <c r="AH171" s="312"/>
      <c r="AI171" s="312"/>
      <c r="AJ171" s="312"/>
      <c r="AK171" s="312"/>
    </row>
    <row r="172" spans="1:37" x14ac:dyDescent="0.2">
      <c r="A172" s="450">
        <v>55</v>
      </c>
      <c r="B172" s="381" t="s">
        <v>1459</v>
      </c>
      <c r="C172" s="400">
        <v>0.11</v>
      </c>
      <c r="D172" s="382">
        <v>1400001</v>
      </c>
      <c r="E172" s="382">
        <v>1510000</v>
      </c>
      <c r="F172" s="385">
        <v>110000</v>
      </c>
      <c r="G172" s="386">
        <v>11000000</v>
      </c>
      <c r="H172" s="451" t="s">
        <v>1501</v>
      </c>
      <c r="I172" s="312"/>
      <c r="J172" s="312"/>
      <c r="K172" s="312"/>
      <c r="L172" s="312"/>
      <c r="M172" s="312"/>
      <c r="N172" s="312"/>
      <c r="O172" s="312"/>
      <c r="P172" s="312"/>
      <c r="Q172" s="312"/>
      <c r="R172" s="312"/>
      <c r="S172" s="312"/>
      <c r="T172" s="312"/>
      <c r="U172" s="312"/>
      <c r="V172" s="312"/>
      <c r="W172" s="312"/>
      <c r="X172" s="312"/>
      <c r="Y172" s="312"/>
      <c r="Z172" s="312"/>
      <c r="AA172" s="312"/>
      <c r="AB172" s="312"/>
      <c r="AC172" s="312"/>
      <c r="AD172" s="312"/>
      <c r="AE172" s="312"/>
      <c r="AF172" s="312"/>
      <c r="AG172" s="312"/>
      <c r="AH172" s="312"/>
      <c r="AI172" s="312"/>
      <c r="AJ172" s="312"/>
      <c r="AK172" s="312"/>
    </row>
    <row r="173" spans="1:37" x14ac:dyDescent="0.2">
      <c r="A173" s="453">
        <v>56</v>
      </c>
      <c r="B173" s="383" t="s">
        <v>1434</v>
      </c>
      <c r="C173" s="404">
        <v>0.16800000000000001</v>
      </c>
      <c r="D173" s="384">
        <v>2418751</v>
      </c>
      <c r="E173" s="384">
        <v>2621925</v>
      </c>
      <c r="F173" s="388">
        <v>203175</v>
      </c>
      <c r="G173" s="387">
        <v>20317500</v>
      </c>
      <c r="H173" s="452" t="s">
        <v>1501</v>
      </c>
      <c r="I173" s="312"/>
      <c r="J173" s="312"/>
      <c r="K173" s="312"/>
      <c r="L173" s="312"/>
      <c r="M173" s="312"/>
      <c r="N173" s="312"/>
      <c r="O173" s="312"/>
      <c r="P173" s="312"/>
      <c r="Q173" s="312"/>
      <c r="R173" s="312"/>
      <c r="S173" s="312"/>
      <c r="T173" s="312"/>
      <c r="U173" s="312"/>
      <c r="V173" s="312"/>
      <c r="W173" s="312"/>
      <c r="X173" s="312"/>
      <c r="Y173" s="312"/>
      <c r="Z173" s="312"/>
      <c r="AA173" s="312"/>
      <c r="AB173" s="312"/>
      <c r="AC173" s="312"/>
      <c r="AD173" s="312"/>
      <c r="AE173" s="312"/>
      <c r="AF173" s="312"/>
      <c r="AG173" s="312"/>
      <c r="AH173" s="312"/>
      <c r="AI173" s="312"/>
      <c r="AJ173" s="312"/>
      <c r="AK173" s="312"/>
    </row>
    <row r="174" spans="1:37" x14ac:dyDescent="0.2">
      <c r="A174" s="450">
        <v>57</v>
      </c>
      <c r="B174" s="381" t="s">
        <v>1502</v>
      </c>
      <c r="C174" s="400">
        <v>0.06</v>
      </c>
      <c r="D174" s="382">
        <v>4455001</v>
      </c>
      <c r="E174" s="382">
        <v>4725953</v>
      </c>
      <c r="F174" s="385">
        <v>270953</v>
      </c>
      <c r="G174" s="386">
        <v>27095300</v>
      </c>
      <c r="H174" s="451" t="s">
        <v>1501</v>
      </c>
      <c r="I174" s="312"/>
      <c r="J174" s="312"/>
      <c r="K174" s="312"/>
      <c r="L174" s="312"/>
      <c r="M174" s="312"/>
      <c r="N174" s="312"/>
      <c r="O174" s="312"/>
      <c r="P174" s="312"/>
      <c r="Q174" s="312"/>
      <c r="R174" s="312"/>
      <c r="S174" s="312"/>
      <c r="T174" s="312"/>
      <c r="U174" s="312"/>
      <c r="V174" s="312"/>
      <c r="W174" s="312"/>
      <c r="X174" s="312"/>
      <c r="Y174" s="312"/>
      <c r="Z174" s="312"/>
      <c r="AA174" s="312"/>
      <c r="AB174" s="312"/>
      <c r="AC174" s="312"/>
      <c r="AD174" s="312"/>
      <c r="AE174" s="312"/>
      <c r="AF174" s="312"/>
      <c r="AG174" s="312"/>
      <c r="AH174" s="312"/>
      <c r="AI174" s="312"/>
      <c r="AJ174" s="312"/>
      <c r="AK174" s="312"/>
    </row>
    <row r="175" spans="1:37" x14ac:dyDescent="0.2">
      <c r="A175" s="453">
        <v>58</v>
      </c>
      <c r="B175" s="383" t="s">
        <v>1396</v>
      </c>
      <c r="C175" s="404">
        <v>0.22</v>
      </c>
      <c r="D175" s="384">
        <v>2578772</v>
      </c>
      <c r="E175" s="384">
        <v>3146100</v>
      </c>
      <c r="F175" s="388">
        <v>567329</v>
      </c>
      <c r="G175" s="387">
        <v>56732900</v>
      </c>
      <c r="H175" s="452" t="s">
        <v>1501</v>
      </c>
      <c r="I175" s="312"/>
      <c r="J175" s="312"/>
      <c r="K175" s="312"/>
      <c r="L175" s="312"/>
      <c r="M175" s="312"/>
      <c r="N175" s="312"/>
      <c r="O175" s="312"/>
      <c r="P175" s="312"/>
      <c r="Q175" s="312"/>
      <c r="R175" s="312"/>
      <c r="S175" s="312"/>
      <c r="T175" s="312"/>
      <c r="U175" s="312"/>
      <c r="V175" s="312"/>
      <c r="W175" s="312"/>
      <c r="X175" s="312"/>
      <c r="Y175" s="312"/>
      <c r="Z175" s="312"/>
      <c r="AA175" s="312"/>
      <c r="AB175" s="312"/>
      <c r="AC175" s="312"/>
      <c r="AD175" s="312"/>
      <c r="AE175" s="312"/>
      <c r="AF175" s="312"/>
      <c r="AG175" s="312"/>
      <c r="AH175" s="312"/>
      <c r="AI175" s="312"/>
      <c r="AJ175" s="312"/>
      <c r="AK175" s="312"/>
    </row>
    <row r="176" spans="1:37" x14ac:dyDescent="0.2">
      <c r="A176" s="450">
        <v>59</v>
      </c>
      <c r="B176" s="381" t="s">
        <v>520</v>
      </c>
      <c r="C176" s="400">
        <v>0.13500000000000001</v>
      </c>
      <c r="D176" s="382">
        <v>4911193</v>
      </c>
      <c r="E176" s="382">
        <v>5574203</v>
      </c>
      <c r="F176" s="385">
        <v>663010.92000000004</v>
      </c>
      <c r="G176" s="386">
        <v>66301092.000000007</v>
      </c>
      <c r="H176" s="451" t="s">
        <v>1503</v>
      </c>
      <c r="I176" s="312"/>
      <c r="J176" s="312"/>
      <c r="K176" s="312"/>
      <c r="L176" s="312"/>
      <c r="M176" s="312"/>
      <c r="N176" s="312"/>
      <c r="O176" s="312"/>
      <c r="P176" s="312"/>
      <c r="Q176" s="312"/>
      <c r="R176" s="312"/>
      <c r="S176" s="312"/>
      <c r="T176" s="312"/>
      <c r="U176" s="312"/>
      <c r="V176" s="312"/>
      <c r="W176" s="312"/>
      <c r="X176" s="312"/>
      <c r="Y176" s="312"/>
      <c r="Z176" s="312"/>
      <c r="AA176" s="312"/>
      <c r="AB176" s="312"/>
      <c r="AC176" s="312"/>
      <c r="AD176" s="312"/>
      <c r="AE176" s="312"/>
      <c r="AF176" s="312"/>
      <c r="AG176" s="312"/>
      <c r="AH176" s="312"/>
      <c r="AI176" s="312"/>
      <c r="AJ176" s="312"/>
      <c r="AK176" s="312"/>
    </row>
    <row r="177" spans="1:37" x14ac:dyDescent="0.2">
      <c r="A177" s="453">
        <v>60</v>
      </c>
      <c r="B177" s="383" t="s">
        <v>1413</v>
      </c>
      <c r="C177" s="404">
        <v>0.30399999999999999</v>
      </c>
      <c r="D177" s="384">
        <v>536801</v>
      </c>
      <c r="E177" s="384">
        <v>699988</v>
      </c>
      <c r="F177" s="388">
        <v>163187.20000000001</v>
      </c>
      <c r="G177" s="387">
        <v>16318720.000000002</v>
      </c>
      <c r="H177" s="452" t="s">
        <v>1503</v>
      </c>
      <c r="I177" s="312"/>
      <c r="J177" s="312"/>
      <c r="K177" s="312"/>
      <c r="L177" s="312"/>
      <c r="M177" s="312"/>
      <c r="N177" s="312"/>
      <c r="O177" s="312"/>
      <c r="P177" s="312"/>
      <c r="Q177" s="312"/>
      <c r="R177" s="312"/>
      <c r="S177" s="312"/>
      <c r="T177" s="312"/>
      <c r="U177" s="312"/>
      <c r="V177" s="312"/>
      <c r="W177" s="312"/>
      <c r="X177" s="312"/>
      <c r="Y177" s="312"/>
      <c r="Z177" s="312"/>
      <c r="AA177" s="312"/>
      <c r="AB177" s="312"/>
      <c r="AC177" s="312"/>
      <c r="AD177" s="312"/>
      <c r="AE177" s="312"/>
      <c r="AF177" s="312"/>
      <c r="AG177" s="312"/>
      <c r="AH177" s="312"/>
      <c r="AI177" s="312"/>
      <c r="AJ177" s="312"/>
      <c r="AK177" s="312"/>
    </row>
    <row r="178" spans="1:37" x14ac:dyDescent="0.2">
      <c r="A178" s="450">
        <v>61</v>
      </c>
      <c r="B178" s="381" t="s">
        <v>1504</v>
      </c>
      <c r="C178" s="400">
        <v>0.221</v>
      </c>
      <c r="D178" s="382">
        <v>1089217</v>
      </c>
      <c r="E178" s="382">
        <v>1329932</v>
      </c>
      <c r="F178" s="385">
        <v>240716</v>
      </c>
      <c r="G178" s="386">
        <v>24071600</v>
      </c>
      <c r="H178" s="451" t="s">
        <v>1304</v>
      </c>
      <c r="I178" s="312"/>
      <c r="J178" s="312"/>
      <c r="K178" s="312"/>
      <c r="L178" s="312"/>
      <c r="M178" s="312"/>
      <c r="N178" s="312"/>
      <c r="O178" s="312"/>
      <c r="P178" s="312"/>
      <c r="Q178" s="312"/>
      <c r="R178" s="312"/>
      <c r="S178" s="312"/>
      <c r="T178" s="312"/>
      <c r="U178" s="312"/>
      <c r="V178" s="312"/>
      <c r="W178" s="312"/>
      <c r="X178" s="312"/>
      <c r="Y178" s="312"/>
      <c r="Z178" s="312"/>
      <c r="AA178" s="312"/>
      <c r="AB178" s="312"/>
      <c r="AC178" s="312"/>
      <c r="AD178" s="312"/>
      <c r="AE178" s="312"/>
      <c r="AF178" s="312"/>
      <c r="AG178" s="312"/>
      <c r="AH178" s="312"/>
      <c r="AI178" s="312"/>
      <c r="AJ178" s="312"/>
      <c r="AK178" s="312"/>
    </row>
    <row r="179" spans="1:37" x14ac:dyDescent="0.2">
      <c r="A179" s="453">
        <v>62</v>
      </c>
      <c r="B179" s="383" t="s">
        <v>1505</v>
      </c>
      <c r="C179" s="404">
        <v>0.12</v>
      </c>
      <c r="D179" s="384">
        <v>2210001</v>
      </c>
      <c r="E179" s="384">
        <v>2475200</v>
      </c>
      <c r="F179" s="388">
        <v>265200</v>
      </c>
      <c r="G179" s="387">
        <v>26520000</v>
      </c>
      <c r="H179" s="452" t="s">
        <v>1304</v>
      </c>
      <c r="I179" s="312"/>
      <c r="J179" s="312"/>
      <c r="K179" s="312"/>
      <c r="L179" s="312"/>
      <c r="M179" s="312"/>
      <c r="N179" s="312"/>
      <c r="O179" s="312"/>
      <c r="P179" s="312"/>
      <c r="Q179" s="312"/>
      <c r="R179" s="312"/>
      <c r="S179" s="312"/>
      <c r="T179" s="312"/>
      <c r="U179" s="312"/>
      <c r="V179" s="312"/>
      <c r="W179" s="312"/>
      <c r="X179" s="312"/>
      <c r="Y179" s="312"/>
      <c r="Z179" s="312"/>
      <c r="AA179" s="312"/>
      <c r="AB179" s="312"/>
      <c r="AC179" s="312"/>
      <c r="AD179" s="312"/>
      <c r="AE179" s="312"/>
      <c r="AF179" s="312"/>
      <c r="AG179" s="312"/>
      <c r="AH179" s="312"/>
      <c r="AI179" s="312"/>
      <c r="AJ179" s="312"/>
      <c r="AK179" s="312"/>
    </row>
    <row r="180" spans="1:37" x14ac:dyDescent="0.2">
      <c r="A180" s="450">
        <v>63</v>
      </c>
      <c r="B180" s="381" t="s">
        <v>1506</v>
      </c>
      <c r="C180" s="400">
        <v>0.25</v>
      </c>
      <c r="D180" s="382">
        <v>1012001</v>
      </c>
      <c r="E180" s="382">
        <v>1127000</v>
      </c>
      <c r="F180" s="385">
        <v>115000</v>
      </c>
      <c r="G180" s="386">
        <v>11500000</v>
      </c>
      <c r="H180" s="451" t="s">
        <v>1304</v>
      </c>
      <c r="I180" s="312"/>
      <c r="J180" s="312"/>
      <c r="K180" s="312"/>
      <c r="L180" s="312"/>
      <c r="M180" s="312"/>
      <c r="N180" s="312"/>
      <c r="O180" s="312"/>
      <c r="P180" s="312"/>
      <c r="Q180" s="312"/>
      <c r="R180" s="312"/>
      <c r="S180" s="312"/>
      <c r="T180" s="312"/>
      <c r="U180" s="312"/>
      <c r="V180" s="312"/>
      <c r="W180" s="312"/>
      <c r="X180" s="312"/>
      <c r="Y180" s="312"/>
      <c r="Z180" s="312"/>
      <c r="AA180" s="312"/>
      <c r="AB180" s="312"/>
      <c r="AC180" s="312"/>
      <c r="AD180" s="312"/>
      <c r="AE180" s="312"/>
      <c r="AF180" s="312"/>
      <c r="AG180" s="312"/>
      <c r="AH180" s="312"/>
      <c r="AI180" s="312"/>
      <c r="AJ180" s="312"/>
      <c r="AK180" s="312"/>
    </row>
    <row r="181" spans="1:37" x14ac:dyDescent="0.2">
      <c r="A181" s="453">
        <v>64</v>
      </c>
      <c r="B181" s="383" t="s">
        <v>1466</v>
      </c>
      <c r="C181" s="404">
        <v>0.33329999999999999</v>
      </c>
      <c r="D181" s="384">
        <v>28124261</v>
      </c>
      <c r="E181" s="384">
        <v>37499013</v>
      </c>
      <c r="F181" s="388">
        <v>9374753</v>
      </c>
      <c r="G181" s="387">
        <v>937475300</v>
      </c>
      <c r="H181" s="452" t="s">
        <v>1304</v>
      </c>
      <c r="I181" s="312"/>
      <c r="J181" s="312"/>
      <c r="K181" s="312"/>
      <c r="L181" s="312"/>
      <c r="M181" s="312"/>
      <c r="N181" s="312"/>
      <c r="O181" s="312"/>
      <c r="P181" s="312"/>
      <c r="Q181" s="312"/>
      <c r="R181" s="312"/>
      <c r="S181" s="312"/>
      <c r="T181" s="312"/>
      <c r="U181" s="312"/>
      <c r="V181" s="312"/>
      <c r="W181" s="312"/>
      <c r="X181" s="312"/>
      <c r="Y181" s="312"/>
      <c r="Z181" s="312"/>
      <c r="AA181" s="312"/>
      <c r="AB181" s="312"/>
      <c r="AC181" s="312"/>
      <c r="AD181" s="312"/>
      <c r="AE181" s="312"/>
      <c r="AF181" s="312"/>
      <c r="AG181" s="312"/>
      <c r="AH181" s="312"/>
      <c r="AI181" s="312"/>
      <c r="AJ181" s="312"/>
      <c r="AK181" s="312"/>
    </row>
    <row r="182" spans="1:37" x14ac:dyDescent="0.2">
      <c r="A182" s="450">
        <v>65</v>
      </c>
      <c r="B182" s="381" t="s">
        <v>1507</v>
      </c>
      <c r="C182" s="400">
        <v>0.19570000000000001</v>
      </c>
      <c r="D182" s="382">
        <v>5385601</v>
      </c>
      <c r="E182" s="382">
        <v>6439562</v>
      </c>
      <c r="F182" s="385">
        <v>1053962</v>
      </c>
      <c r="G182" s="386">
        <v>105396200</v>
      </c>
      <c r="H182" s="451" t="s">
        <v>1304</v>
      </c>
      <c r="I182" s="312"/>
      <c r="J182" s="312"/>
      <c r="K182" s="312"/>
      <c r="L182" s="312"/>
      <c r="M182" s="312"/>
      <c r="N182" s="312"/>
      <c r="O182" s="312"/>
      <c r="P182" s="312"/>
      <c r="Q182" s="312"/>
      <c r="R182" s="312"/>
      <c r="S182" s="312"/>
      <c r="T182" s="312"/>
      <c r="U182" s="312"/>
      <c r="V182" s="312"/>
      <c r="W182" s="312"/>
      <c r="X182" s="312"/>
      <c r="Y182" s="312"/>
      <c r="Z182" s="312"/>
      <c r="AA182" s="312"/>
      <c r="AB182" s="312"/>
      <c r="AC182" s="312"/>
      <c r="AD182" s="312"/>
      <c r="AE182" s="312"/>
      <c r="AF182" s="312"/>
      <c r="AG182" s="312"/>
      <c r="AH182" s="312"/>
      <c r="AI182" s="312"/>
      <c r="AJ182" s="312"/>
      <c r="AK182" s="312"/>
    </row>
    <row r="183" spans="1:37" x14ac:dyDescent="0.2">
      <c r="A183" s="453">
        <v>66</v>
      </c>
      <c r="B183" s="375" t="s">
        <v>15</v>
      </c>
      <c r="C183" s="376">
        <v>0.2</v>
      </c>
      <c r="D183" s="377">
        <v>3210001</v>
      </c>
      <c r="E183" s="377">
        <v>3852000</v>
      </c>
      <c r="F183" s="388">
        <v>642000</v>
      </c>
      <c r="G183" s="387">
        <v>64200000</v>
      </c>
      <c r="H183" s="452" t="s">
        <v>1304</v>
      </c>
      <c r="I183" s="312"/>
      <c r="J183" s="312"/>
      <c r="K183" s="312"/>
      <c r="L183" s="312"/>
      <c r="M183" s="312"/>
      <c r="N183" s="312"/>
      <c r="O183" s="312"/>
      <c r="P183" s="312"/>
      <c r="Q183" s="312"/>
      <c r="R183" s="312"/>
      <c r="S183" s="312"/>
      <c r="T183" s="312"/>
      <c r="U183" s="312"/>
      <c r="V183" s="312"/>
      <c r="W183" s="312"/>
      <c r="X183" s="312"/>
      <c r="Y183" s="312"/>
      <c r="Z183" s="312"/>
      <c r="AA183" s="312"/>
      <c r="AB183" s="312"/>
      <c r="AC183" s="312"/>
      <c r="AD183" s="312"/>
      <c r="AE183" s="312"/>
      <c r="AF183" s="312"/>
      <c r="AG183" s="312"/>
      <c r="AH183" s="312"/>
      <c r="AI183" s="312"/>
      <c r="AJ183" s="312"/>
      <c r="AK183" s="312"/>
    </row>
    <row r="184" spans="1:37" x14ac:dyDescent="0.2">
      <c r="A184" s="450">
        <v>67</v>
      </c>
      <c r="B184" s="381" t="s">
        <v>1418</v>
      </c>
      <c r="C184" s="400">
        <v>0.2</v>
      </c>
      <c r="D184" s="382">
        <v>1250001</v>
      </c>
      <c r="E184" s="382">
        <v>1500000</v>
      </c>
      <c r="F184" s="385">
        <v>250000</v>
      </c>
      <c r="G184" s="386">
        <v>25000000</v>
      </c>
      <c r="H184" s="451" t="s">
        <v>1508</v>
      </c>
      <c r="I184" s="312"/>
      <c r="J184" s="312"/>
      <c r="K184" s="312"/>
      <c r="L184" s="312"/>
      <c r="M184" s="312"/>
      <c r="N184" s="312"/>
      <c r="O184" s="312"/>
      <c r="P184" s="312"/>
      <c r="Q184" s="312"/>
      <c r="R184" s="312"/>
      <c r="S184" s="312"/>
      <c r="T184" s="312"/>
      <c r="U184" s="312"/>
      <c r="V184" s="312"/>
      <c r="W184" s="312"/>
      <c r="X184" s="312"/>
      <c r="Y184" s="312"/>
      <c r="Z184" s="312"/>
      <c r="AA184" s="312"/>
      <c r="AB184" s="312"/>
      <c r="AC184" s="312"/>
      <c r="AD184" s="312"/>
      <c r="AE184" s="312"/>
      <c r="AF184" s="312"/>
      <c r="AG184" s="312"/>
      <c r="AH184" s="312"/>
      <c r="AI184" s="312"/>
      <c r="AJ184" s="312"/>
      <c r="AK184" s="312"/>
    </row>
    <row r="185" spans="1:37" x14ac:dyDescent="0.2">
      <c r="A185" s="453">
        <v>68</v>
      </c>
      <c r="B185" s="375" t="s">
        <v>1336</v>
      </c>
      <c r="C185" s="376">
        <v>0.3</v>
      </c>
      <c r="D185" s="377">
        <v>3169111</v>
      </c>
      <c r="E185" s="377">
        <v>3802932</v>
      </c>
      <c r="F185" s="388">
        <v>633821.76</v>
      </c>
      <c r="G185" s="387">
        <v>63382176</v>
      </c>
      <c r="H185" s="452" t="s">
        <v>1508</v>
      </c>
      <c r="I185" s="312"/>
      <c r="J185" s="312"/>
      <c r="K185" s="312"/>
      <c r="L185" s="312"/>
      <c r="M185" s="312"/>
      <c r="N185" s="312"/>
      <c r="O185" s="312"/>
      <c r="P185" s="312"/>
      <c r="Q185" s="312"/>
      <c r="R185" s="312"/>
      <c r="S185" s="312"/>
      <c r="T185" s="312"/>
      <c r="U185" s="312"/>
      <c r="V185" s="312"/>
      <c r="W185" s="312"/>
      <c r="X185" s="312"/>
      <c r="Y185" s="312"/>
      <c r="Z185" s="312"/>
      <c r="AA185" s="312"/>
      <c r="AB185" s="312"/>
      <c r="AC185" s="312"/>
      <c r="AD185" s="312"/>
      <c r="AE185" s="312"/>
      <c r="AF185" s="312"/>
      <c r="AG185" s="312"/>
      <c r="AH185" s="312"/>
      <c r="AI185" s="312"/>
      <c r="AJ185" s="312"/>
      <c r="AK185" s="312"/>
    </row>
    <row r="186" spans="1:37" x14ac:dyDescent="0.2">
      <c r="A186" s="450">
        <v>69</v>
      </c>
      <c r="B186" s="381" t="s">
        <v>1509</v>
      </c>
      <c r="C186" s="398">
        <v>0.3</v>
      </c>
      <c r="D186" s="382">
        <v>10191594</v>
      </c>
      <c r="E186" s="382">
        <v>13248637</v>
      </c>
      <c r="F186" s="385">
        <v>3057377.7</v>
      </c>
      <c r="G186" s="386">
        <v>305737770</v>
      </c>
      <c r="H186" s="451" t="s">
        <v>1510</v>
      </c>
      <c r="I186" s="312"/>
      <c r="J186" s="312"/>
      <c r="K186" s="312"/>
      <c r="L186" s="312"/>
      <c r="M186" s="312"/>
      <c r="N186" s="312"/>
      <c r="O186" s="312"/>
      <c r="P186" s="312"/>
      <c r="Q186" s="312"/>
      <c r="R186" s="312"/>
      <c r="S186" s="312"/>
      <c r="T186" s="312"/>
      <c r="U186" s="312"/>
      <c r="V186" s="312"/>
      <c r="W186" s="312"/>
      <c r="X186" s="312"/>
      <c r="Y186" s="312"/>
      <c r="Z186" s="312"/>
      <c r="AA186" s="312"/>
      <c r="AB186" s="312"/>
      <c r="AC186" s="312"/>
      <c r="AD186" s="312"/>
      <c r="AE186" s="312"/>
      <c r="AF186" s="312"/>
      <c r="AG186" s="312"/>
      <c r="AH186" s="312"/>
      <c r="AI186" s="312"/>
      <c r="AJ186" s="312"/>
      <c r="AK186" s="312"/>
    </row>
    <row r="187" spans="1:37" x14ac:dyDescent="0.2">
      <c r="A187" s="453">
        <v>70</v>
      </c>
      <c r="B187" s="375" t="s">
        <v>536</v>
      </c>
      <c r="C187" s="376">
        <v>0.20250000000000001</v>
      </c>
      <c r="D187" s="377">
        <v>10004025</v>
      </c>
      <c r="E187" s="377">
        <v>12035765</v>
      </c>
      <c r="F187" s="388">
        <v>2031741</v>
      </c>
      <c r="G187" s="387">
        <v>203174100</v>
      </c>
      <c r="H187" s="452" t="s">
        <v>1510</v>
      </c>
      <c r="I187" s="312"/>
      <c r="J187" s="312"/>
      <c r="K187" s="312"/>
      <c r="L187" s="312"/>
      <c r="M187" s="312"/>
      <c r="N187" s="312"/>
      <c r="O187" s="312"/>
      <c r="P187" s="312"/>
      <c r="Q187" s="312"/>
      <c r="R187" s="312"/>
      <c r="S187" s="312"/>
      <c r="T187" s="312"/>
      <c r="U187" s="312"/>
      <c r="V187" s="312"/>
      <c r="W187" s="312"/>
      <c r="X187" s="312"/>
      <c r="Y187" s="312"/>
      <c r="Z187" s="312"/>
      <c r="AA187" s="312"/>
      <c r="AB187" s="312"/>
      <c r="AC187" s="312"/>
      <c r="AD187" s="312"/>
      <c r="AE187" s="312"/>
      <c r="AF187" s="312"/>
      <c r="AG187" s="312"/>
      <c r="AH187" s="312"/>
      <c r="AI187" s="312"/>
      <c r="AJ187" s="312"/>
      <c r="AK187" s="312"/>
    </row>
    <row r="188" spans="1:37" x14ac:dyDescent="0.2">
      <c r="A188" s="450">
        <v>71</v>
      </c>
      <c r="B188" s="381" t="s">
        <v>1401</v>
      </c>
      <c r="C188" s="398">
        <v>0.3</v>
      </c>
      <c r="D188" s="382">
        <v>3448501</v>
      </c>
      <c r="E188" s="382">
        <v>4483050</v>
      </c>
      <c r="F188" s="385">
        <v>1034550</v>
      </c>
      <c r="G188" s="386">
        <v>103455000</v>
      </c>
      <c r="H188" s="451" t="s">
        <v>1511</v>
      </c>
      <c r="I188" s="312"/>
      <c r="J188" s="312"/>
      <c r="K188" s="312"/>
      <c r="L188" s="312"/>
      <c r="M188" s="312"/>
      <c r="N188" s="312"/>
      <c r="O188" s="312"/>
      <c r="P188" s="312"/>
      <c r="Q188" s="312"/>
      <c r="R188" s="312"/>
      <c r="S188" s="312"/>
      <c r="T188" s="312"/>
      <c r="U188" s="312"/>
      <c r="V188" s="312"/>
      <c r="W188" s="312"/>
      <c r="X188" s="312"/>
      <c r="Y188" s="312"/>
      <c r="Z188" s="312"/>
      <c r="AA188" s="312"/>
      <c r="AB188" s="312"/>
      <c r="AC188" s="312"/>
      <c r="AD188" s="312"/>
      <c r="AE188" s="312"/>
      <c r="AF188" s="312"/>
      <c r="AG188" s="312"/>
      <c r="AH188" s="312"/>
      <c r="AI188" s="312"/>
      <c r="AJ188" s="312"/>
      <c r="AK188" s="312"/>
    </row>
    <row r="189" spans="1:37" x14ac:dyDescent="0.2">
      <c r="A189" s="453">
        <v>72</v>
      </c>
      <c r="B189" s="375" t="s">
        <v>1398</v>
      </c>
      <c r="C189" s="376">
        <v>0.6</v>
      </c>
      <c r="D189" s="377">
        <v>200001</v>
      </c>
      <c r="E189" s="377">
        <v>300000</v>
      </c>
      <c r="F189" s="388">
        <v>100000</v>
      </c>
      <c r="G189" s="387">
        <v>10000000</v>
      </c>
      <c r="H189" s="452" t="s">
        <v>1511</v>
      </c>
      <c r="I189" s="312"/>
      <c r="J189" s="312"/>
      <c r="K189" s="312"/>
      <c r="L189" s="312"/>
      <c r="M189" s="312"/>
      <c r="N189" s="312"/>
      <c r="O189" s="312"/>
      <c r="P189" s="312"/>
      <c r="Q189" s="312"/>
      <c r="R189" s="312"/>
      <c r="S189" s="312"/>
      <c r="T189" s="312"/>
      <c r="U189" s="312"/>
      <c r="V189" s="312"/>
      <c r="W189" s="312"/>
      <c r="X189" s="312"/>
      <c r="Y189" s="312"/>
      <c r="Z189" s="312"/>
      <c r="AA189" s="312"/>
      <c r="AB189" s="312"/>
      <c r="AC189" s="312"/>
      <c r="AD189" s="312"/>
      <c r="AE189" s="312"/>
      <c r="AF189" s="312"/>
      <c r="AG189" s="312"/>
      <c r="AH189" s="312"/>
      <c r="AI189" s="312"/>
      <c r="AJ189" s="312"/>
      <c r="AK189" s="312"/>
    </row>
    <row r="190" spans="1:37" x14ac:dyDescent="0.2">
      <c r="A190" s="454">
        <v>73</v>
      </c>
      <c r="B190" s="405" t="s">
        <v>1512</v>
      </c>
      <c r="C190" s="406">
        <v>0.1</v>
      </c>
      <c r="D190" s="407">
        <v>52652607</v>
      </c>
      <c r="E190" s="407">
        <v>57918130</v>
      </c>
      <c r="F190" s="408">
        <v>5265524</v>
      </c>
      <c r="G190" s="409">
        <v>52655240</v>
      </c>
      <c r="H190" s="455" t="s">
        <v>1513</v>
      </c>
      <c r="I190" s="312"/>
      <c r="J190" s="312"/>
      <c r="K190" s="312"/>
      <c r="L190" s="312"/>
      <c r="M190" s="312"/>
      <c r="N190" s="312"/>
      <c r="O190" s="312"/>
      <c r="P190" s="312"/>
      <c r="Q190" s="312"/>
      <c r="R190" s="312"/>
      <c r="S190" s="312"/>
      <c r="T190" s="312"/>
      <c r="U190" s="312"/>
      <c r="V190" s="312"/>
      <c r="W190" s="312"/>
      <c r="X190" s="312"/>
      <c r="Y190" s="312"/>
      <c r="Z190" s="312"/>
      <c r="AA190" s="312"/>
      <c r="AB190" s="312"/>
      <c r="AC190" s="312"/>
      <c r="AD190" s="312"/>
      <c r="AE190" s="312"/>
      <c r="AF190" s="312"/>
      <c r="AG190" s="312"/>
      <c r="AH190" s="312"/>
      <c r="AI190" s="312"/>
      <c r="AJ190" s="312"/>
      <c r="AK190" s="312"/>
    </row>
    <row r="191" spans="1:37" x14ac:dyDescent="0.2">
      <c r="A191" s="453">
        <v>74</v>
      </c>
      <c r="B191" s="375" t="s">
        <v>1514</v>
      </c>
      <c r="C191" s="376">
        <v>0.35</v>
      </c>
      <c r="D191" s="377">
        <v>590001</v>
      </c>
      <c r="E191" s="377">
        <v>672600</v>
      </c>
      <c r="F191" s="388">
        <v>82600</v>
      </c>
      <c r="G191" s="387">
        <v>8260000</v>
      </c>
      <c r="H191" s="452" t="s">
        <v>1366</v>
      </c>
      <c r="I191" s="312"/>
      <c r="J191" s="312"/>
      <c r="K191" s="312"/>
      <c r="L191" s="312"/>
      <c r="M191" s="312"/>
      <c r="N191" s="312"/>
      <c r="O191" s="312"/>
      <c r="P191" s="312"/>
      <c r="Q191" s="312"/>
      <c r="R191" s="312"/>
      <c r="S191" s="312"/>
      <c r="T191" s="312"/>
      <c r="U191" s="312"/>
      <c r="V191" s="312"/>
      <c r="W191" s="312"/>
      <c r="X191" s="312"/>
      <c r="Y191" s="312"/>
      <c r="Z191" s="312"/>
      <c r="AA191" s="312"/>
      <c r="AB191" s="312"/>
      <c r="AC191" s="312"/>
      <c r="AD191" s="312"/>
      <c r="AE191" s="312"/>
      <c r="AF191" s="312"/>
      <c r="AG191" s="312"/>
      <c r="AH191" s="312"/>
      <c r="AI191" s="312"/>
      <c r="AJ191" s="312"/>
      <c r="AK191" s="312"/>
    </row>
    <row r="192" spans="1:37" x14ac:dyDescent="0.2">
      <c r="A192" s="450">
        <v>75</v>
      </c>
      <c r="B192" s="381" t="s">
        <v>1515</v>
      </c>
      <c r="C192" s="398">
        <v>0.18179999999999999</v>
      </c>
      <c r="D192" s="382">
        <v>3300001</v>
      </c>
      <c r="E192" s="382">
        <v>3900000</v>
      </c>
      <c r="F192" s="385">
        <v>600000</v>
      </c>
      <c r="G192" s="386">
        <v>60000000</v>
      </c>
      <c r="H192" s="451" t="s">
        <v>1366</v>
      </c>
      <c r="I192" s="312"/>
      <c r="J192" s="312"/>
      <c r="K192" s="312"/>
      <c r="L192" s="312"/>
      <c r="M192" s="312"/>
      <c r="N192" s="312"/>
      <c r="O192" s="312"/>
      <c r="P192" s="312"/>
      <c r="Q192" s="312"/>
      <c r="R192" s="312"/>
      <c r="S192" s="312"/>
      <c r="T192" s="312"/>
      <c r="U192" s="312"/>
      <c r="V192" s="312"/>
      <c r="W192" s="312"/>
      <c r="X192" s="312"/>
      <c r="Y192" s="312"/>
      <c r="Z192" s="312"/>
      <c r="AA192" s="312"/>
      <c r="AB192" s="312"/>
      <c r="AC192" s="312"/>
      <c r="AD192" s="312"/>
      <c r="AE192" s="312"/>
      <c r="AF192" s="312"/>
      <c r="AG192" s="312"/>
      <c r="AH192" s="312"/>
      <c r="AI192" s="312"/>
      <c r="AJ192" s="312"/>
      <c r="AK192" s="312"/>
    </row>
    <row r="193" spans="1:37" x14ac:dyDescent="0.2">
      <c r="A193" s="453">
        <v>76</v>
      </c>
      <c r="B193" s="375" t="s">
        <v>1516</v>
      </c>
      <c r="C193" s="376">
        <v>0.6</v>
      </c>
      <c r="D193" s="377">
        <v>5098974</v>
      </c>
      <c r="E193" s="377">
        <v>8176683</v>
      </c>
      <c r="F193" s="388">
        <v>3077710</v>
      </c>
      <c r="G193" s="387">
        <v>307771000</v>
      </c>
      <c r="H193" s="452" t="s">
        <v>1366</v>
      </c>
      <c r="I193" s="312"/>
      <c r="J193" s="312"/>
      <c r="K193" s="312"/>
      <c r="L193" s="312"/>
      <c r="M193" s="312"/>
      <c r="N193" s="312"/>
      <c r="O193" s="312"/>
      <c r="P193" s="312"/>
      <c r="Q193" s="312"/>
      <c r="R193" s="312"/>
      <c r="S193" s="312"/>
      <c r="T193" s="312"/>
      <c r="U193" s="312"/>
      <c r="V193" s="312"/>
      <c r="W193" s="312"/>
      <c r="X193" s="312"/>
      <c r="Y193" s="312"/>
      <c r="Z193" s="312"/>
      <c r="AA193" s="312"/>
      <c r="AB193" s="312"/>
      <c r="AC193" s="312"/>
      <c r="AD193" s="312"/>
      <c r="AE193" s="312"/>
      <c r="AF193" s="312"/>
      <c r="AG193" s="312"/>
      <c r="AH193" s="312"/>
      <c r="AI193" s="312"/>
      <c r="AJ193" s="312"/>
      <c r="AK193" s="312"/>
    </row>
    <row r="194" spans="1:37" x14ac:dyDescent="0.2">
      <c r="A194" s="450">
        <v>77</v>
      </c>
      <c r="B194" s="381" t="s">
        <v>1349</v>
      </c>
      <c r="C194" s="398">
        <v>0.20749999999999999</v>
      </c>
      <c r="D194" s="382">
        <v>57968101</v>
      </c>
      <c r="E194" s="382">
        <v>65987000</v>
      </c>
      <c r="F194" s="385">
        <v>8018900</v>
      </c>
      <c r="G194" s="386">
        <v>801890000</v>
      </c>
      <c r="H194" s="451" t="s">
        <v>1366</v>
      </c>
      <c r="I194" s="312"/>
      <c r="J194" s="312"/>
      <c r="K194" s="312"/>
      <c r="L194" s="312"/>
      <c r="M194" s="312"/>
      <c r="N194" s="312"/>
      <c r="O194" s="312"/>
      <c r="P194" s="312"/>
      <c r="Q194" s="312"/>
      <c r="R194" s="312"/>
      <c r="S194" s="312"/>
      <c r="T194" s="312"/>
      <c r="U194" s="312"/>
      <c r="V194" s="312"/>
      <c r="W194" s="312"/>
      <c r="X194" s="312"/>
      <c r="Y194" s="312"/>
      <c r="Z194" s="312"/>
      <c r="AA194" s="312"/>
      <c r="AB194" s="312"/>
      <c r="AC194" s="312"/>
      <c r="AD194" s="312"/>
      <c r="AE194" s="312"/>
      <c r="AF194" s="312"/>
      <c r="AG194" s="312"/>
      <c r="AH194" s="312"/>
      <c r="AI194" s="312"/>
      <c r="AJ194" s="312"/>
      <c r="AK194" s="312"/>
    </row>
    <row r="195" spans="1:37" x14ac:dyDescent="0.2">
      <c r="A195" s="453">
        <v>78</v>
      </c>
      <c r="B195" s="375" t="s">
        <v>1335</v>
      </c>
      <c r="C195" s="376">
        <v>0.34</v>
      </c>
      <c r="D195" s="377">
        <v>12576492</v>
      </c>
      <c r="E195" s="377">
        <v>15427163</v>
      </c>
      <c r="F195" s="388">
        <v>2850671.35</v>
      </c>
      <c r="G195" s="387">
        <v>285067135</v>
      </c>
      <c r="H195" s="452" t="s">
        <v>1369</v>
      </c>
      <c r="I195" s="312"/>
      <c r="J195" s="312"/>
      <c r="K195" s="312"/>
      <c r="L195" s="312"/>
      <c r="M195" s="312"/>
      <c r="N195" s="312"/>
      <c r="O195" s="312"/>
      <c r="P195" s="312"/>
      <c r="Q195" s="312"/>
      <c r="R195" s="312"/>
      <c r="S195" s="312"/>
      <c r="T195" s="312"/>
      <c r="U195" s="312"/>
      <c r="V195" s="312"/>
      <c r="W195" s="312"/>
      <c r="X195" s="312"/>
      <c r="Y195" s="312"/>
      <c r="Z195" s="312"/>
      <c r="AA195" s="312"/>
      <c r="AB195" s="312"/>
      <c r="AC195" s="312"/>
      <c r="AD195" s="312"/>
      <c r="AE195" s="312"/>
      <c r="AF195" s="312"/>
      <c r="AG195" s="312"/>
      <c r="AH195" s="312"/>
      <c r="AI195" s="312"/>
      <c r="AJ195" s="312"/>
      <c r="AK195" s="312"/>
    </row>
    <row r="196" spans="1:37" x14ac:dyDescent="0.2">
      <c r="A196" s="450">
        <v>79</v>
      </c>
      <c r="B196" s="381" t="s">
        <v>25</v>
      </c>
      <c r="C196" s="398">
        <v>0.2</v>
      </c>
      <c r="D196" s="382">
        <v>2520001</v>
      </c>
      <c r="E196" s="382">
        <v>3024000</v>
      </c>
      <c r="F196" s="385">
        <v>504000</v>
      </c>
      <c r="G196" s="386">
        <v>50400000</v>
      </c>
      <c r="H196" s="451" t="s">
        <v>1369</v>
      </c>
      <c r="I196" s="312"/>
      <c r="J196" s="312"/>
      <c r="K196" s="312"/>
      <c r="L196" s="312"/>
      <c r="M196" s="312"/>
      <c r="N196" s="312"/>
      <c r="O196" s="312"/>
      <c r="P196" s="312"/>
      <c r="Q196" s="312"/>
      <c r="R196" s="312"/>
      <c r="S196" s="312"/>
      <c r="T196" s="312"/>
      <c r="U196" s="312"/>
      <c r="V196" s="312"/>
      <c r="W196" s="312"/>
      <c r="X196" s="312"/>
      <c r="Y196" s="312"/>
      <c r="Z196" s="312"/>
      <c r="AA196" s="312"/>
      <c r="AB196" s="312"/>
      <c r="AC196" s="312"/>
      <c r="AD196" s="312"/>
      <c r="AE196" s="312"/>
      <c r="AF196" s="312"/>
      <c r="AG196" s="312"/>
      <c r="AH196" s="312"/>
      <c r="AI196" s="312"/>
      <c r="AJ196" s="312"/>
      <c r="AK196" s="312"/>
    </row>
    <row r="197" spans="1:37" x14ac:dyDescent="0.2">
      <c r="A197" s="453">
        <v>80</v>
      </c>
      <c r="B197" s="375" t="s">
        <v>1517</v>
      </c>
      <c r="C197" s="376">
        <v>0.4</v>
      </c>
      <c r="D197" s="377">
        <v>5957477</v>
      </c>
      <c r="E197" s="377">
        <v>8340707</v>
      </c>
      <c r="F197" s="388">
        <v>2383231</v>
      </c>
      <c r="G197" s="387">
        <v>238323100</v>
      </c>
      <c r="H197" s="452" t="s">
        <v>1369</v>
      </c>
      <c r="I197" s="312"/>
      <c r="J197" s="312"/>
      <c r="K197" s="312"/>
      <c r="L197" s="312"/>
      <c r="M197" s="312"/>
      <c r="N197" s="312"/>
      <c r="O197" s="312"/>
      <c r="P197" s="312"/>
      <c r="Q197" s="312"/>
      <c r="R197" s="312"/>
      <c r="S197" s="312"/>
      <c r="T197" s="312"/>
      <c r="U197" s="312"/>
      <c r="V197" s="312"/>
      <c r="W197" s="312"/>
      <c r="X197" s="312"/>
      <c r="Y197" s="312"/>
      <c r="Z197" s="312"/>
      <c r="AA197" s="312"/>
      <c r="AB197" s="312"/>
      <c r="AC197" s="312"/>
      <c r="AD197" s="312"/>
      <c r="AE197" s="312"/>
      <c r="AF197" s="312"/>
      <c r="AG197" s="312"/>
      <c r="AH197" s="312"/>
      <c r="AI197" s="312"/>
      <c r="AJ197" s="312"/>
      <c r="AK197" s="312"/>
    </row>
    <row r="198" spans="1:37" x14ac:dyDescent="0.2">
      <c r="A198" s="450">
        <v>81</v>
      </c>
      <c r="B198" s="381" t="s">
        <v>1518</v>
      </c>
      <c r="C198" s="398">
        <v>0.105</v>
      </c>
      <c r="D198" s="382">
        <v>2200001</v>
      </c>
      <c r="E198" s="382">
        <v>2431000</v>
      </c>
      <c r="F198" s="385">
        <v>231000</v>
      </c>
      <c r="G198" s="386">
        <v>23100000</v>
      </c>
      <c r="H198" s="451" t="s">
        <v>1369</v>
      </c>
      <c r="I198" s="312"/>
      <c r="J198" s="312"/>
      <c r="K198" s="312"/>
      <c r="L198" s="312"/>
      <c r="M198" s="312"/>
      <c r="N198" s="312"/>
      <c r="O198" s="312"/>
      <c r="P198" s="312"/>
      <c r="Q198" s="312"/>
      <c r="R198" s="312"/>
      <c r="S198" s="312"/>
      <c r="T198" s="312"/>
      <c r="U198" s="312"/>
      <c r="V198" s="312"/>
      <c r="W198" s="312"/>
      <c r="X198" s="312"/>
      <c r="Y198" s="312"/>
      <c r="Z198" s="312"/>
      <c r="AA198" s="312"/>
      <c r="AB198" s="312"/>
      <c r="AC198" s="312"/>
      <c r="AD198" s="312"/>
      <c r="AE198" s="312"/>
      <c r="AF198" s="312"/>
      <c r="AG198" s="312"/>
      <c r="AH198" s="312"/>
      <c r="AI198" s="312"/>
      <c r="AJ198" s="312"/>
      <c r="AK198" s="312"/>
    </row>
    <row r="199" spans="1:37" x14ac:dyDescent="0.2">
      <c r="A199" s="453">
        <v>82</v>
      </c>
      <c r="B199" s="375" t="s">
        <v>1519</v>
      </c>
      <c r="C199" s="376">
        <v>0.2</v>
      </c>
      <c r="D199" s="391">
        <v>3737532</v>
      </c>
      <c r="E199" s="391">
        <v>4485038</v>
      </c>
      <c r="F199" s="388">
        <v>747507</v>
      </c>
      <c r="G199" s="387">
        <v>74750700</v>
      </c>
      <c r="H199" s="452" t="s">
        <v>1520</v>
      </c>
      <c r="I199" s="312"/>
      <c r="J199" s="312"/>
      <c r="K199" s="312"/>
      <c r="L199" s="312"/>
      <c r="M199" s="312"/>
      <c r="N199" s="312"/>
      <c r="O199" s="312"/>
      <c r="P199" s="312"/>
      <c r="Q199" s="312"/>
      <c r="R199" s="312"/>
      <c r="S199" s="312"/>
      <c r="T199" s="312"/>
      <c r="U199" s="312"/>
      <c r="V199" s="312"/>
      <c r="W199" s="312"/>
      <c r="X199" s="312"/>
      <c r="Y199" s="312"/>
      <c r="Z199" s="312"/>
      <c r="AA199" s="312"/>
      <c r="AB199" s="312"/>
      <c r="AC199" s="312"/>
      <c r="AD199" s="312"/>
      <c r="AE199" s="312"/>
      <c r="AF199" s="312"/>
      <c r="AG199" s="312"/>
      <c r="AH199" s="312"/>
      <c r="AI199" s="312"/>
      <c r="AJ199" s="312"/>
      <c r="AK199" s="312"/>
    </row>
    <row r="200" spans="1:37" x14ac:dyDescent="0.2">
      <c r="A200" s="450">
        <v>83</v>
      </c>
      <c r="B200" s="381" t="s">
        <v>1521</v>
      </c>
      <c r="C200" s="398">
        <v>0.5</v>
      </c>
      <c r="D200" s="403">
        <v>2016001</v>
      </c>
      <c r="E200" s="403">
        <v>3024000</v>
      </c>
      <c r="F200" s="385">
        <v>1008000</v>
      </c>
      <c r="G200" s="386">
        <v>100800000</v>
      </c>
      <c r="H200" s="456" t="s">
        <v>1522</v>
      </c>
      <c r="I200" s="312"/>
      <c r="J200" s="312"/>
      <c r="K200" s="312"/>
      <c r="L200" s="312"/>
      <c r="M200" s="312"/>
      <c r="N200" s="312"/>
      <c r="O200" s="312"/>
      <c r="P200" s="312"/>
      <c r="Q200" s="312"/>
      <c r="R200" s="312"/>
      <c r="S200" s="312"/>
      <c r="T200" s="312"/>
      <c r="U200" s="312"/>
      <c r="V200" s="312"/>
      <c r="W200" s="312"/>
      <c r="X200" s="312"/>
      <c r="Y200" s="312"/>
      <c r="Z200" s="312"/>
      <c r="AA200" s="312"/>
      <c r="AB200" s="312"/>
      <c r="AC200" s="312"/>
      <c r="AD200" s="312"/>
      <c r="AE200" s="312"/>
      <c r="AF200" s="312"/>
      <c r="AG200" s="312"/>
      <c r="AH200" s="312"/>
      <c r="AI200" s="312"/>
      <c r="AJ200" s="312"/>
      <c r="AK200" s="312"/>
    </row>
    <row r="201" spans="1:37" x14ac:dyDescent="0.2">
      <c r="A201" s="453">
        <v>84</v>
      </c>
      <c r="B201" s="375" t="s">
        <v>1160</v>
      </c>
      <c r="C201" s="376">
        <v>8.4500000000000006E-2</v>
      </c>
      <c r="D201" s="391">
        <v>3569281</v>
      </c>
      <c r="E201" s="391">
        <v>3870885</v>
      </c>
      <c r="F201" s="388">
        <v>301604.15999999997</v>
      </c>
      <c r="G201" s="387">
        <v>30160415.999999996</v>
      </c>
      <c r="H201" s="452" t="s">
        <v>1374</v>
      </c>
      <c r="I201" s="312"/>
      <c r="J201" s="312"/>
      <c r="K201" s="312"/>
      <c r="L201" s="312"/>
      <c r="M201" s="312"/>
      <c r="N201" s="312"/>
      <c r="O201" s="312"/>
      <c r="P201" s="312"/>
      <c r="Q201" s="312"/>
      <c r="R201" s="312"/>
      <c r="S201" s="312"/>
      <c r="T201" s="312"/>
      <c r="U201" s="312"/>
      <c r="V201" s="312"/>
      <c r="W201" s="312"/>
      <c r="X201" s="312"/>
      <c r="Y201" s="312"/>
      <c r="Z201" s="312"/>
      <c r="AA201" s="312"/>
      <c r="AB201" s="312"/>
      <c r="AC201" s="312"/>
      <c r="AD201" s="312"/>
      <c r="AE201" s="312"/>
      <c r="AF201" s="312"/>
      <c r="AG201" s="312"/>
      <c r="AH201" s="312"/>
      <c r="AI201" s="312"/>
      <c r="AJ201" s="312"/>
      <c r="AK201" s="312"/>
    </row>
    <row r="202" spans="1:37" x14ac:dyDescent="0.2">
      <c r="A202" s="450">
        <v>85</v>
      </c>
      <c r="B202" s="381" t="s">
        <v>1338</v>
      </c>
      <c r="C202" s="398">
        <v>0.19</v>
      </c>
      <c r="D202" s="403">
        <v>12300231</v>
      </c>
      <c r="E202" s="403">
        <v>13858260</v>
      </c>
      <c r="F202" s="385">
        <v>1558029.04</v>
      </c>
      <c r="G202" s="386">
        <v>155802904</v>
      </c>
      <c r="H202" s="456" t="s">
        <v>1374</v>
      </c>
      <c r="I202" s="312"/>
      <c r="J202" s="312"/>
      <c r="K202" s="312"/>
      <c r="L202" s="312"/>
      <c r="M202" s="312"/>
      <c r="N202" s="312"/>
      <c r="O202" s="312"/>
      <c r="P202" s="312"/>
      <c r="Q202" s="312"/>
      <c r="R202" s="312"/>
      <c r="S202" s="312"/>
      <c r="T202" s="312"/>
      <c r="U202" s="312"/>
      <c r="V202" s="312"/>
      <c r="W202" s="312"/>
      <c r="X202" s="312"/>
      <c r="Y202" s="312"/>
      <c r="Z202" s="312"/>
      <c r="AA202" s="312"/>
      <c r="AB202" s="312"/>
      <c r="AC202" s="312"/>
      <c r="AD202" s="312"/>
      <c r="AE202" s="312"/>
      <c r="AF202" s="312"/>
      <c r="AG202" s="312"/>
      <c r="AH202" s="312"/>
      <c r="AI202" s="312"/>
      <c r="AJ202" s="312"/>
      <c r="AK202" s="312"/>
    </row>
    <row r="203" spans="1:37" x14ac:dyDescent="0.2">
      <c r="A203" s="453">
        <v>86</v>
      </c>
      <c r="B203" s="375" t="s">
        <v>1523</v>
      </c>
      <c r="C203" s="376">
        <v>0.1</v>
      </c>
      <c r="D203" s="391">
        <v>31344769</v>
      </c>
      <c r="E203" s="391">
        <v>34479245</v>
      </c>
      <c r="F203" s="390">
        <v>3134476.8</v>
      </c>
      <c r="G203" s="387">
        <v>313447680</v>
      </c>
      <c r="H203" s="457" t="s">
        <v>1375</v>
      </c>
      <c r="I203" s="312"/>
      <c r="J203" s="312"/>
      <c r="K203" s="312"/>
      <c r="L203" s="312"/>
      <c r="M203" s="312"/>
      <c r="N203" s="312"/>
      <c r="O203" s="312"/>
      <c r="P203" s="312"/>
      <c r="Q203" s="312"/>
      <c r="R203" s="312"/>
      <c r="S203" s="312"/>
      <c r="T203" s="312"/>
      <c r="U203" s="312"/>
      <c r="V203" s="312"/>
      <c r="W203" s="312"/>
      <c r="X203" s="312"/>
      <c r="Y203" s="312"/>
      <c r="Z203" s="312"/>
      <c r="AA203" s="312"/>
      <c r="AB203" s="312"/>
      <c r="AC203" s="312"/>
      <c r="AD203" s="312"/>
      <c r="AE203" s="312"/>
      <c r="AF203" s="312"/>
      <c r="AG203" s="312"/>
      <c r="AH203" s="312"/>
      <c r="AI203" s="312"/>
      <c r="AJ203" s="312"/>
      <c r="AK203" s="312"/>
    </row>
    <row r="204" spans="1:37" x14ac:dyDescent="0.2">
      <c r="A204" s="450">
        <v>87</v>
      </c>
      <c r="B204" s="381" t="s">
        <v>1156</v>
      </c>
      <c r="C204" s="398">
        <v>0.17</v>
      </c>
      <c r="D204" s="403">
        <v>3506499</v>
      </c>
      <c r="E204" s="403">
        <v>3944811</v>
      </c>
      <c r="F204" s="385">
        <v>438312.11</v>
      </c>
      <c r="G204" s="386">
        <v>43831211</v>
      </c>
      <c r="H204" s="456" t="s">
        <v>1375</v>
      </c>
      <c r="I204" s="312"/>
      <c r="J204" s="312"/>
      <c r="K204" s="312"/>
      <c r="L204" s="312"/>
      <c r="M204" s="312"/>
      <c r="N204" s="312"/>
      <c r="O204" s="312"/>
      <c r="P204" s="312"/>
      <c r="Q204" s="312"/>
      <c r="R204" s="312"/>
      <c r="S204" s="312"/>
      <c r="T204" s="312"/>
      <c r="U204" s="312"/>
      <c r="V204" s="312"/>
      <c r="W204" s="312"/>
      <c r="X204" s="312"/>
      <c r="Y204" s="312"/>
      <c r="Z204" s="312"/>
      <c r="AA204" s="312"/>
      <c r="AB204" s="312"/>
      <c r="AC204" s="312"/>
      <c r="AD204" s="312"/>
      <c r="AE204" s="312"/>
      <c r="AF204" s="312"/>
      <c r="AG204" s="312"/>
      <c r="AH204" s="312"/>
      <c r="AI204" s="312"/>
      <c r="AJ204" s="312"/>
      <c r="AK204" s="312"/>
    </row>
    <row r="205" spans="1:37" x14ac:dyDescent="0.2">
      <c r="A205" s="453">
        <v>88</v>
      </c>
      <c r="B205" s="375" t="s">
        <v>1164</v>
      </c>
      <c r="C205" s="376">
        <v>0.25</v>
      </c>
      <c r="D205" s="391">
        <v>1223337</v>
      </c>
      <c r="E205" s="391">
        <v>1529170</v>
      </c>
      <c r="F205" s="390">
        <v>305833.875</v>
      </c>
      <c r="G205" s="387">
        <v>30583387.5</v>
      </c>
      <c r="H205" s="457" t="s">
        <v>1375</v>
      </c>
      <c r="I205" s="312"/>
      <c r="J205" s="312"/>
      <c r="K205" s="312"/>
      <c r="L205" s="312"/>
      <c r="M205" s="312"/>
      <c r="N205" s="312"/>
      <c r="O205" s="312"/>
      <c r="P205" s="312"/>
      <c r="Q205" s="312"/>
      <c r="R205" s="312"/>
      <c r="S205" s="312"/>
      <c r="T205" s="312"/>
      <c r="U205" s="312"/>
      <c r="V205" s="312"/>
      <c r="W205" s="312"/>
      <c r="X205" s="312"/>
      <c r="Y205" s="312"/>
      <c r="Z205" s="312"/>
      <c r="AA205" s="312"/>
      <c r="AB205" s="312"/>
      <c r="AC205" s="312"/>
      <c r="AD205" s="312"/>
      <c r="AE205" s="312"/>
      <c r="AF205" s="312"/>
      <c r="AG205" s="312"/>
      <c r="AH205" s="312"/>
      <c r="AI205" s="312"/>
      <c r="AJ205" s="312"/>
      <c r="AK205" s="312"/>
    </row>
    <row r="206" spans="1:37" x14ac:dyDescent="0.2">
      <c r="A206" s="450">
        <v>89</v>
      </c>
      <c r="B206" s="381" t="s">
        <v>1524</v>
      </c>
      <c r="C206" s="398">
        <v>0.1</v>
      </c>
      <c r="D206" s="403">
        <v>3107811</v>
      </c>
      <c r="E206" s="403">
        <v>3418591</v>
      </c>
      <c r="F206" s="385">
        <v>310781</v>
      </c>
      <c r="G206" s="386">
        <v>31078100</v>
      </c>
      <c r="H206" s="456" t="s">
        <v>1525</v>
      </c>
      <c r="I206" s="312"/>
      <c r="J206" s="312"/>
      <c r="K206" s="312"/>
      <c r="L206" s="312"/>
      <c r="M206" s="312"/>
      <c r="N206" s="312"/>
      <c r="O206" s="312"/>
      <c r="P206" s="312"/>
      <c r="Q206" s="312"/>
      <c r="R206" s="312"/>
      <c r="S206" s="312"/>
      <c r="T206" s="312"/>
      <c r="U206" s="312"/>
      <c r="V206" s="312"/>
      <c r="W206" s="312"/>
      <c r="X206" s="312"/>
      <c r="Y206" s="312"/>
      <c r="Z206" s="312"/>
      <c r="AA206" s="312"/>
      <c r="AB206" s="312"/>
      <c r="AC206" s="312"/>
      <c r="AD206" s="312"/>
      <c r="AE206" s="312"/>
      <c r="AF206" s="312"/>
      <c r="AG206" s="312"/>
      <c r="AH206" s="312"/>
      <c r="AI206" s="312"/>
      <c r="AJ206" s="312"/>
      <c r="AK206" s="312"/>
    </row>
    <row r="207" spans="1:37" x14ac:dyDescent="0.2">
      <c r="A207" s="453">
        <v>90</v>
      </c>
      <c r="B207" s="375" t="s">
        <v>1526</v>
      </c>
      <c r="C207" s="376">
        <v>0.20599999999999999</v>
      </c>
      <c r="D207" s="391">
        <v>9950001</v>
      </c>
      <c r="E207" s="391">
        <v>11999700</v>
      </c>
      <c r="F207" s="390">
        <v>2049700</v>
      </c>
      <c r="G207" s="387">
        <v>204970000</v>
      </c>
      <c r="H207" s="457" t="s">
        <v>1525</v>
      </c>
      <c r="I207" s="312"/>
      <c r="J207" s="312"/>
      <c r="K207" s="312"/>
      <c r="L207" s="312"/>
      <c r="M207" s="312"/>
      <c r="N207" s="312"/>
      <c r="O207" s="312"/>
      <c r="P207" s="312"/>
      <c r="Q207" s="312"/>
      <c r="R207" s="312"/>
      <c r="S207" s="312"/>
      <c r="T207" s="312"/>
      <c r="U207" s="312"/>
      <c r="V207" s="312"/>
      <c r="W207" s="312"/>
      <c r="X207" s="312"/>
      <c r="Y207" s="312"/>
      <c r="Z207" s="312"/>
      <c r="AA207" s="312"/>
      <c r="AB207" s="312"/>
      <c r="AC207" s="312"/>
      <c r="AD207" s="312"/>
      <c r="AE207" s="312"/>
      <c r="AF207" s="312"/>
      <c r="AG207" s="312"/>
      <c r="AH207" s="312"/>
      <c r="AI207" s="312"/>
      <c r="AJ207" s="312"/>
      <c r="AK207" s="312"/>
    </row>
    <row r="208" spans="1:37" x14ac:dyDescent="0.2">
      <c r="A208" s="450">
        <v>91</v>
      </c>
      <c r="B208" s="381" t="s">
        <v>1355</v>
      </c>
      <c r="C208" s="398">
        <v>0.25</v>
      </c>
      <c r="D208" s="403">
        <v>2970001</v>
      </c>
      <c r="E208" s="403">
        <v>3465000</v>
      </c>
      <c r="F208" s="385">
        <v>495000</v>
      </c>
      <c r="G208" s="386">
        <v>49500000</v>
      </c>
      <c r="H208" s="456" t="s">
        <v>1525</v>
      </c>
      <c r="I208" s="312"/>
      <c r="J208" s="312"/>
      <c r="K208" s="312"/>
      <c r="L208" s="312"/>
      <c r="M208" s="312"/>
      <c r="N208" s="312"/>
      <c r="O208" s="312"/>
      <c r="P208" s="312"/>
      <c r="Q208" s="312"/>
      <c r="R208" s="312"/>
      <c r="S208" s="312"/>
      <c r="T208" s="312"/>
      <c r="U208" s="312"/>
      <c r="V208" s="312"/>
      <c r="W208" s="312"/>
      <c r="X208" s="312"/>
      <c r="Y208" s="312"/>
      <c r="Z208" s="312"/>
      <c r="AA208" s="312"/>
      <c r="AB208" s="312"/>
      <c r="AC208" s="312"/>
      <c r="AD208" s="312"/>
      <c r="AE208" s="312"/>
      <c r="AF208" s="312"/>
      <c r="AG208" s="312"/>
      <c r="AH208" s="312"/>
      <c r="AI208" s="312"/>
      <c r="AJ208" s="312"/>
      <c r="AK208" s="312"/>
    </row>
    <row r="209" spans="1:37" x14ac:dyDescent="0.2">
      <c r="A209" s="453">
        <v>92</v>
      </c>
      <c r="B209" s="375" t="s">
        <v>1527</v>
      </c>
      <c r="C209" s="376">
        <v>0.15</v>
      </c>
      <c r="D209" s="391">
        <v>3035074</v>
      </c>
      <c r="E209" s="391">
        <v>3490333</v>
      </c>
      <c r="F209" s="390">
        <v>455260</v>
      </c>
      <c r="G209" s="387">
        <v>45526000</v>
      </c>
      <c r="H209" s="457" t="s">
        <v>1380</v>
      </c>
      <c r="I209" s="312"/>
      <c r="J209" s="312"/>
      <c r="K209" s="312"/>
      <c r="L209" s="312"/>
      <c r="M209" s="312"/>
      <c r="N209" s="312"/>
      <c r="O209" s="312"/>
      <c r="P209" s="312"/>
      <c r="Q209" s="312"/>
      <c r="R209" s="312"/>
      <c r="S209" s="312"/>
      <c r="T209" s="312"/>
      <c r="U209" s="312"/>
      <c r="V209" s="312"/>
      <c r="W209" s="312"/>
      <c r="X209" s="312"/>
      <c r="Y209" s="312"/>
      <c r="Z209" s="312"/>
      <c r="AA209" s="312"/>
      <c r="AB209" s="312"/>
      <c r="AC209" s="312"/>
      <c r="AD209" s="312"/>
      <c r="AE209" s="312"/>
      <c r="AF209" s="312"/>
      <c r="AG209" s="312"/>
      <c r="AH209" s="312"/>
      <c r="AI209" s="312"/>
      <c r="AJ209" s="312"/>
      <c r="AK209" s="312"/>
    </row>
    <row r="210" spans="1:37" x14ac:dyDescent="0.2">
      <c r="A210" s="450">
        <v>93</v>
      </c>
      <c r="B210" s="381" t="s">
        <v>144</v>
      </c>
      <c r="C210" s="398">
        <v>0.22</v>
      </c>
      <c r="D210" s="403">
        <v>4412230</v>
      </c>
      <c r="E210" s="403">
        <v>5382919</v>
      </c>
      <c r="F210" s="385">
        <v>970690</v>
      </c>
      <c r="G210" s="386">
        <v>97069000</v>
      </c>
      <c r="H210" s="456" t="s">
        <v>1380</v>
      </c>
      <c r="I210" s="312"/>
      <c r="J210" s="312"/>
      <c r="K210" s="312"/>
      <c r="L210" s="312"/>
      <c r="M210" s="312"/>
      <c r="N210" s="312"/>
      <c r="O210" s="312"/>
      <c r="P210" s="312"/>
      <c r="Q210" s="312"/>
      <c r="R210" s="312"/>
      <c r="S210" s="312"/>
      <c r="T210" s="312"/>
      <c r="U210" s="312"/>
      <c r="V210" s="312"/>
      <c r="W210" s="312"/>
      <c r="X210" s="312"/>
      <c r="Y210" s="312"/>
      <c r="Z210" s="312"/>
      <c r="AA210" s="312"/>
      <c r="AB210" s="312"/>
      <c r="AC210" s="312"/>
      <c r="AD210" s="312"/>
      <c r="AE210" s="312"/>
      <c r="AF210" s="312"/>
      <c r="AG210" s="312"/>
      <c r="AH210" s="312"/>
      <c r="AI210" s="312"/>
      <c r="AJ210" s="312"/>
      <c r="AK210" s="312"/>
    </row>
    <row r="211" spans="1:37" x14ac:dyDescent="0.2">
      <c r="A211" s="453">
        <v>94</v>
      </c>
      <c r="B211" s="375" t="s">
        <v>1481</v>
      </c>
      <c r="C211" s="376">
        <v>3.5000000000000003E-2</v>
      </c>
      <c r="D211" s="391">
        <v>2110001</v>
      </c>
      <c r="E211" s="391">
        <v>2183850</v>
      </c>
      <c r="F211" s="390">
        <v>73850</v>
      </c>
      <c r="G211" s="387">
        <v>7385000</v>
      </c>
      <c r="H211" s="457" t="s">
        <v>1380</v>
      </c>
      <c r="I211" s="312"/>
      <c r="J211" s="312"/>
      <c r="K211" s="312"/>
      <c r="L211" s="312"/>
      <c r="M211" s="312"/>
      <c r="N211" s="312"/>
      <c r="O211" s="312"/>
      <c r="P211" s="312"/>
      <c r="Q211" s="312"/>
      <c r="R211" s="312"/>
      <c r="S211" s="312"/>
      <c r="T211" s="312"/>
      <c r="U211" s="312"/>
      <c r="V211" s="312"/>
      <c r="W211" s="312"/>
      <c r="X211" s="312"/>
      <c r="Y211" s="312"/>
      <c r="Z211" s="312"/>
      <c r="AA211" s="312"/>
      <c r="AB211" s="312"/>
      <c r="AC211" s="312"/>
      <c r="AD211" s="312"/>
      <c r="AE211" s="312"/>
      <c r="AF211" s="312"/>
      <c r="AG211" s="312"/>
      <c r="AH211" s="312"/>
      <c r="AI211" s="312"/>
      <c r="AJ211" s="312"/>
      <c r="AK211" s="312"/>
    </row>
    <row r="212" spans="1:37" x14ac:dyDescent="0.2">
      <c r="A212" s="450">
        <v>95</v>
      </c>
      <c r="B212" s="381" t="s">
        <v>1352</v>
      </c>
      <c r="C212" s="398">
        <v>0.24</v>
      </c>
      <c r="D212" s="403">
        <v>750001</v>
      </c>
      <c r="E212" s="403">
        <v>840000</v>
      </c>
      <c r="F212" s="392">
        <v>90000</v>
      </c>
      <c r="G212" s="386">
        <v>9000000</v>
      </c>
      <c r="H212" s="456" t="s">
        <v>1380</v>
      </c>
      <c r="I212" s="312"/>
      <c r="J212" s="312"/>
      <c r="K212" s="312"/>
      <c r="L212" s="312"/>
      <c r="M212" s="312"/>
      <c r="N212" s="312"/>
      <c r="O212" s="312"/>
      <c r="P212" s="312"/>
      <c r="Q212" s="312"/>
      <c r="R212" s="312"/>
      <c r="S212" s="312"/>
      <c r="T212" s="312"/>
      <c r="U212" s="312"/>
      <c r="V212" s="312"/>
      <c r="W212" s="312"/>
      <c r="X212" s="312"/>
      <c r="Y212" s="312"/>
      <c r="Z212" s="312"/>
      <c r="AA212" s="312"/>
      <c r="AB212" s="312"/>
      <c r="AC212" s="312"/>
      <c r="AD212" s="312"/>
      <c r="AE212" s="312"/>
      <c r="AF212" s="312"/>
      <c r="AG212" s="312"/>
      <c r="AH212" s="312"/>
      <c r="AI212" s="312"/>
      <c r="AJ212" s="312"/>
      <c r="AK212" s="312"/>
    </row>
    <row r="213" spans="1:37" x14ac:dyDescent="0.2">
      <c r="A213" s="453">
        <v>96</v>
      </c>
      <c r="B213" s="394" t="s">
        <v>1151</v>
      </c>
      <c r="C213" s="395">
        <v>0.11700000000000001</v>
      </c>
      <c r="D213" s="397">
        <v>9870265</v>
      </c>
      <c r="E213" s="397">
        <v>11043172</v>
      </c>
      <c r="F213" s="390">
        <v>1172907.6000000001</v>
      </c>
      <c r="G213" s="387">
        <v>117290760.00000001</v>
      </c>
      <c r="H213" s="457" t="s">
        <v>1306</v>
      </c>
      <c r="I213" s="312"/>
      <c r="J213" s="312"/>
      <c r="K213" s="312"/>
      <c r="L213" s="312"/>
      <c r="M213" s="312"/>
      <c r="N213" s="312"/>
      <c r="O213" s="312"/>
      <c r="P213" s="312"/>
      <c r="Q213" s="312"/>
      <c r="R213" s="312"/>
      <c r="S213" s="312"/>
      <c r="T213" s="312"/>
      <c r="U213" s="312"/>
      <c r="V213" s="312"/>
      <c r="W213" s="312"/>
      <c r="X213" s="312"/>
      <c r="Y213" s="312"/>
      <c r="Z213" s="312"/>
      <c r="AA213" s="312"/>
      <c r="AB213" s="312"/>
      <c r="AC213" s="312"/>
      <c r="AD213" s="312"/>
      <c r="AE213" s="312"/>
      <c r="AF213" s="312"/>
      <c r="AG213" s="312"/>
      <c r="AH213" s="312"/>
      <c r="AI213" s="312"/>
      <c r="AJ213" s="312"/>
      <c r="AK213" s="312"/>
    </row>
    <row r="214" spans="1:37" x14ac:dyDescent="0.2">
      <c r="A214" s="450">
        <v>97</v>
      </c>
      <c r="B214" s="381" t="s">
        <v>1528</v>
      </c>
      <c r="C214" s="398">
        <v>0.25</v>
      </c>
      <c r="D214" s="403">
        <v>4098601</v>
      </c>
      <c r="E214" s="403">
        <v>5123250</v>
      </c>
      <c r="F214" s="392">
        <v>1024650</v>
      </c>
      <c r="G214" s="386">
        <v>102465000</v>
      </c>
      <c r="H214" s="456" t="s">
        <v>1306</v>
      </c>
      <c r="I214" s="312"/>
      <c r="J214" s="312"/>
      <c r="K214" s="312"/>
      <c r="L214" s="312"/>
      <c r="M214" s="312"/>
      <c r="N214" s="312"/>
      <c r="O214" s="312"/>
      <c r="P214" s="312"/>
      <c r="Q214" s="312"/>
      <c r="R214" s="312"/>
      <c r="S214" s="312"/>
      <c r="T214" s="312"/>
      <c r="U214" s="312"/>
      <c r="V214" s="312"/>
      <c r="W214" s="312"/>
      <c r="X214" s="312"/>
      <c r="Y214" s="312"/>
      <c r="Z214" s="312"/>
      <c r="AA214" s="312"/>
      <c r="AB214" s="312"/>
      <c r="AC214" s="312"/>
      <c r="AD214" s="312"/>
      <c r="AE214" s="312"/>
      <c r="AF214" s="312"/>
      <c r="AG214" s="312"/>
      <c r="AH214" s="312"/>
      <c r="AI214" s="312"/>
      <c r="AJ214" s="312"/>
      <c r="AK214" s="312"/>
    </row>
    <row r="215" spans="1:37" x14ac:dyDescent="0.2">
      <c r="A215" s="453">
        <v>98</v>
      </c>
      <c r="B215" s="394" t="s">
        <v>1350</v>
      </c>
      <c r="C215" s="395">
        <v>0.14000000000000001</v>
      </c>
      <c r="D215" s="397">
        <v>6892876</v>
      </c>
      <c r="E215" s="397">
        <v>7243785</v>
      </c>
      <c r="F215" s="390">
        <v>350910</v>
      </c>
      <c r="G215" s="387">
        <v>35091000</v>
      </c>
      <c r="H215" s="457" t="s">
        <v>1306</v>
      </c>
      <c r="I215" s="312"/>
      <c r="J215" s="312"/>
      <c r="K215" s="312"/>
      <c r="L215" s="312"/>
      <c r="M215" s="312"/>
      <c r="N215" s="312"/>
      <c r="O215" s="312"/>
      <c r="P215" s="312"/>
      <c r="Q215" s="312"/>
      <c r="R215" s="312"/>
      <c r="S215" s="312"/>
      <c r="T215" s="312"/>
      <c r="U215" s="312"/>
      <c r="V215" s="312"/>
      <c r="W215" s="312"/>
      <c r="X215" s="312"/>
      <c r="Y215" s="312"/>
      <c r="Z215" s="312"/>
      <c r="AA215" s="312"/>
      <c r="AB215" s="312"/>
      <c r="AC215" s="312"/>
      <c r="AD215" s="312"/>
      <c r="AE215" s="312"/>
      <c r="AF215" s="312"/>
      <c r="AG215" s="312"/>
      <c r="AH215" s="312"/>
      <c r="AI215" s="312"/>
      <c r="AJ215" s="312"/>
      <c r="AK215" s="312"/>
    </row>
    <row r="216" spans="1:37" x14ac:dyDescent="0.2">
      <c r="A216" s="450">
        <v>99</v>
      </c>
      <c r="B216" s="381" t="s">
        <v>1389</v>
      </c>
      <c r="C216" s="398">
        <v>0.2</v>
      </c>
      <c r="D216" s="403">
        <v>10805116</v>
      </c>
      <c r="E216" s="403">
        <v>12966139</v>
      </c>
      <c r="F216" s="393">
        <v>2161024</v>
      </c>
      <c r="G216" s="386">
        <v>216102400</v>
      </c>
      <c r="H216" s="456" t="s">
        <v>1311</v>
      </c>
      <c r="I216" s="312"/>
      <c r="J216" s="312"/>
      <c r="K216" s="312"/>
      <c r="L216" s="312"/>
      <c r="M216" s="312"/>
      <c r="N216" s="312"/>
      <c r="O216" s="312"/>
      <c r="P216" s="312"/>
      <c r="Q216" s="312"/>
      <c r="R216" s="312"/>
      <c r="S216" s="312"/>
      <c r="T216" s="312"/>
      <c r="U216" s="312"/>
      <c r="V216" s="312"/>
      <c r="W216" s="312"/>
      <c r="X216" s="312"/>
      <c r="Y216" s="312"/>
      <c r="Z216" s="312"/>
      <c r="AA216" s="312"/>
      <c r="AB216" s="312"/>
      <c r="AC216" s="312"/>
      <c r="AD216" s="312"/>
      <c r="AE216" s="312"/>
      <c r="AF216" s="312"/>
      <c r="AG216" s="312"/>
      <c r="AH216" s="312"/>
      <c r="AI216" s="312"/>
      <c r="AJ216" s="312"/>
      <c r="AK216" s="312"/>
    </row>
    <row r="217" spans="1:37" x14ac:dyDescent="0.2">
      <c r="A217" s="453">
        <v>100</v>
      </c>
      <c r="B217" s="394" t="s">
        <v>1357</v>
      </c>
      <c r="C217" s="395">
        <v>0.14000000000000001</v>
      </c>
      <c r="D217" s="397">
        <v>13216323</v>
      </c>
      <c r="E217" s="397">
        <v>14449846</v>
      </c>
      <c r="F217" s="390">
        <v>1233523.31</v>
      </c>
      <c r="G217" s="387">
        <v>123352331</v>
      </c>
      <c r="H217" s="457" t="s">
        <v>1311</v>
      </c>
      <c r="I217" s="312"/>
      <c r="J217" s="312"/>
      <c r="K217" s="312"/>
      <c r="L217" s="312"/>
      <c r="M217" s="312"/>
      <c r="N217" s="312"/>
      <c r="O217" s="312"/>
      <c r="P217" s="312"/>
      <c r="Q217" s="312"/>
      <c r="R217" s="312"/>
      <c r="S217" s="312"/>
      <c r="T217" s="312"/>
      <c r="U217" s="312"/>
      <c r="V217" s="312"/>
      <c r="W217" s="312"/>
      <c r="X217" s="312"/>
      <c r="Y217" s="312"/>
      <c r="Z217" s="312"/>
      <c r="AA217" s="312"/>
      <c r="AB217" s="312"/>
      <c r="AC217" s="312"/>
      <c r="AD217" s="312"/>
      <c r="AE217" s="312"/>
      <c r="AF217" s="312"/>
      <c r="AG217" s="312"/>
      <c r="AH217" s="312"/>
      <c r="AI217" s="312"/>
      <c r="AJ217" s="312"/>
      <c r="AK217" s="312"/>
    </row>
    <row r="218" spans="1:37" x14ac:dyDescent="0.2">
      <c r="A218" s="450">
        <v>101</v>
      </c>
      <c r="B218" s="381" t="s">
        <v>1529</v>
      </c>
      <c r="C218" s="398">
        <v>0.1</v>
      </c>
      <c r="D218" s="403">
        <v>1100001</v>
      </c>
      <c r="E218" s="403">
        <v>1210000</v>
      </c>
      <c r="F218" s="393">
        <v>110000</v>
      </c>
      <c r="G218" s="386">
        <v>11000000</v>
      </c>
      <c r="H218" s="456" t="s">
        <v>1311</v>
      </c>
      <c r="I218" s="312"/>
      <c r="J218" s="312"/>
      <c r="K218" s="312"/>
      <c r="L218" s="312"/>
      <c r="M218" s="312"/>
      <c r="N218" s="312"/>
      <c r="O218" s="312"/>
      <c r="P218" s="312"/>
      <c r="Q218" s="312"/>
      <c r="R218" s="312"/>
      <c r="S218" s="312"/>
      <c r="T218" s="312"/>
      <c r="U218" s="312"/>
      <c r="V218" s="312"/>
      <c r="W218" s="312"/>
      <c r="X218" s="312"/>
      <c r="Y218" s="312"/>
      <c r="Z218" s="312"/>
      <c r="AA218" s="312"/>
      <c r="AB218" s="312"/>
      <c r="AC218" s="312"/>
      <c r="AD218" s="312"/>
      <c r="AE218" s="312"/>
      <c r="AF218" s="312"/>
      <c r="AG218" s="312"/>
      <c r="AH218" s="312"/>
      <c r="AI218" s="312"/>
      <c r="AJ218" s="312"/>
      <c r="AK218" s="312"/>
    </row>
    <row r="219" spans="1:37" x14ac:dyDescent="0.2">
      <c r="A219" s="453">
        <v>102</v>
      </c>
      <c r="B219" s="375" t="s">
        <v>1530</v>
      </c>
      <c r="C219" s="376">
        <v>0.185</v>
      </c>
      <c r="D219" s="391">
        <v>4253580</v>
      </c>
      <c r="E219" s="391">
        <v>5040492</v>
      </c>
      <c r="F219" s="390">
        <v>786912.06</v>
      </c>
      <c r="G219" s="387">
        <v>78691206</v>
      </c>
      <c r="H219" s="457" t="s">
        <v>1531</v>
      </c>
      <c r="I219" s="312"/>
      <c r="J219" s="312"/>
      <c r="K219" s="312"/>
      <c r="L219" s="312"/>
      <c r="M219" s="312"/>
      <c r="N219" s="312"/>
      <c r="O219" s="312"/>
      <c r="P219" s="312"/>
      <c r="Q219" s="312"/>
      <c r="R219" s="312"/>
      <c r="S219" s="312"/>
      <c r="T219" s="312"/>
      <c r="U219" s="312"/>
      <c r="V219" s="312"/>
      <c r="W219" s="312"/>
      <c r="X219" s="312"/>
      <c r="Y219" s="312"/>
      <c r="Z219" s="312"/>
      <c r="AA219" s="312"/>
      <c r="AB219" s="312"/>
      <c r="AC219" s="312"/>
      <c r="AD219" s="312"/>
      <c r="AE219" s="312"/>
      <c r="AF219" s="312"/>
      <c r="AG219" s="312"/>
      <c r="AH219" s="312"/>
      <c r="AI219" s="312"/>
      <c r="AJ219" s="312"/>
      <c r="AK219" s="312"/>
    </row>
    <row r="220" spans="1:37" x14ac:dyDescent="0.2">
      <c r="A220" s="450">
        <v>103</v>
      </c>
      <c r="B220" s="381" t="s">
        <v>1532</v>
      </c>
      <c r="C220" s="398">
        <v>0.15</v>
      </c>
      <c r="D220" s="403">
        <v>1400001</v>
      </c>
      <c r="E220" s="403">
        <v>1610000</v>
      </c>
      <c r="F220" s="393">
        <v>210000</v>
      </c>
      <c r="G220" s="386">
        <v>21000000</v>
      </c>
      <c r="H220" s="456" t="s">
        <v>1531</v>
      </c>
      <c r="I220" s="312"/>
      <c r="J220" s="312"/>
      <c r="K220" s="312"/>
      <c r="L220" s="312"/>
      <c r="M220" s="312"/>
      <c r="N220" s="312"/>
      <c r="O220" s="312"/>
      <c r="P220" s="312"/>
      <c r="Q220" s="312"/>
      <c r="R220" s="312"/>
      <c r="S220" s="312"/>
      <c r="T220" s="312"/>
      <c r="U220" s="312"/>
      <c r="V220" s="312"/>
      <c r="W220" s="312"/>
      <c r="X220" s="312"/>
      <c r="Y220" s="312"/>
      <c r="Z220" s="312"/>
      <c r="AA220" s="312"/>
      <c r="AB220" s="312"/>
      <c r="AC220" s="312"/>
      <c r="AD220" s="312"/>
      <c r="AE220" s="312"/>
      <c r="AF220" s="312"/>
      <c r="AG220" s="312"/>
      <c r="AH220" s="312"/>
      <c r="AI220" s="312"/>
      <c r="AJ220" s="312"/>
      <c r="AK220" s="312"/>
    </row>
    <row r="221" spans="1:37" x14ac:dyDescent="0.2">
      <c r="A221" s="453">
        <v>104</v>
      </c>
      <c r="B221" s="375" t="s">
        <v>1533</v>
      </c>
      <c r="C221" s="376">
        <v>7.0000000000000007E-2</v>
      </c>
      <c r="D221" s="391">
        <v>16921158</v>
      </c>
      <c r="E221" s="391">
        <v>18105720</v>
      </c>
      <c r="F221" s="390">
        <v>1184563</v>
      </c>
      <c r="G221" s="387">
        <v>118456300</v>
      </c>
      <c r="H221" s="457" t="s">
        <v>1531</v>
      </c>
      <c r="I221" s="312"/>
      <c r="J221" s="312"/>
      <c r="K221" s="312"/>
      <c r="L221" s="312"/>
      <c r="M221" s="312"/>
      <c r="N221" s="312"/>
      <c r="O221" s="312"/>
      <c r="P221" s="312"/>
      <c r="Q221" s="312"/>
      <c r="R221" s="312"/>
      <c r="S221" s="312"/>
      <c r="T221" s="312"/>
      <c r="U221" s="312"/>
      <c r="V221" s="312"/>
      <c r="W221" s="312"/>
      <c r="X221" s="312"/>
      <c r="Y221" s="312"/>
      <c r="Z221" s="312"/>
      <c r="AA221" s="312"/>
      <c r="AB221" s="312"/>
      <c r="AC221" s="312"/>
      <c r="AD221" s="312"/>
      <c r="AE221" s="312"/>
      <c r="AF221" s="312"/>
      <c r="AG221" s="312"/>
      <c r="AH221" s="312"/>
      <c r="AI221" s="312"/>
      <c r="AJ221" s="312"/>
      <c r="AK221" s="312"/>
    </row>
    <row r="222" spans="1:37" x14ac:dyDescent="0.2">
      <c r="A222" s="450">
        <v>105</v>
      </c>
      <c r="B222" s="381" t="s">
        <v>1534</v>
      </c>
      <c r="C222" s="398">
        <v>0.11799999999999999</v>
      </c>
      <c r="D222" s="403">
        <v>1006251</v>
      </c>
      <c r="E222" s="403">
        <v>1124988</v>
      </c>
      <c r="F222" s="393">
        <v>118738</v>
      </c>
      <c r="G222" s="386">
        <v>11873800</v>
      </c>
      <c r="H222" s="456" t="s">
        <v>1531</v>
      </c>
      <c r="I222" s="312"/>
      <c r="J222" s="312"/>
      <c r="K222" s="312"/>
      <c r="L222" s="312"/>
      <c r="M222" s="312"/>
      <c r="N222" s="312"/>
      <c r="O222" s="312"/>
      <c r="P222" s="312"/>
      <c r="Q222" s="312"/>
      <c r="R222" s="312"/>
      <c r="S222" s="312"/>
      <c r="T222" s="312"/>
      <c r="U222" s="312"/>
      <c r="V222" s="312"/>
      <c r="W222" s="312"/>
      <c r="X222" s="312"/>
      <c r="Y222" s="312"/>
      <c r="Z222" s="312"/>
      <c r="AA222" s="312"/>
      <c r="AB222" s="312"/>
      <c r="AC222" s="312"/>
      <c r="AD222" s="312"/>
      <c r="AE222" s="312"/>
      <c r="AF222" s="312"/>
      <c r="AG222" s="312"/>
      <c r="AH222" s="312"/>
      <c r="AI222" s="312"/>
      <c r="AJ222" s="312"/>
      <c r="AK222" s="312"/>
    </row>
    <row r="223" spans="1:37" x14ac:dyDescent="0.2">
      <c r="A223" s="453">
        <v>106</v>
      </c>
      <c r="B223" s="375" t="s">
        <v>1535</v>
      </c>
      <c r="C223" s="376">
        <v>0.2</v>
      </c>
      <c r="D223" s="391">
        <v>540001</v>
      </c>
      <c r="E223" s="391">
        <v>648000</v>
      </c>
      <c r="F223" s="390">
        <v>108000</v>
      </c>
      <c r="G223" s="387">
        <v>10800000</v>
      </c>
      <c r="H223" s="457" t="s">
        <v>1384</v>
      </c>
      <c r="I223" s="312"/>
      <c r="J223" s="312"/>
      <c r="K223" s="312"/>
      <c r="L223" s="312"/>
      <c r="M223" s="312"/>
      <c r="N223" s="312"/>
      <c r="O223" s="312"/>
      <c r="P223" s="312"/>
      <c r="Q223" s="312"/>
      <c r="R223" s="312"/>
      <c r="S223" s="312"/>
      <c r="T223" s="312"/>
      <c r="U223" s="312"/>
      <c r="V223" s="312"/>
      <c r="W223" s="312"/>
      <c r="X223" s="312"/>
      <c r="Y223" s="312"/>
      <c r="Z223" s="312"/>
      <c r="AA223" s="312"/>
      <c r="AB223" s="312"/>
      <c r="AC223" s="312"/>
      <c r="AD223" s="312"/>
      <c r="AE223" s="312"/>
      <c r="AF223" s="312"/>
      <c r="AG223" s="312"/>
      <c r="AH223" s="312"/>
      <c r="AI223" s="312"/>
      <c r="AJ223" s="312"/>
      <c r="AK223" s="312"/>
    </row>
    <row r="224" spans="1:37" x14ac:dyDescent="0.2">
      <c r="A224" s="450">
        <v>107</v>
      </c>
      <c r="B224" s="381" t="s">
        <v>1536</v>
      </c>
      <c r="C224" s="398">
        <v>0.1</v>
      </c>
      <c r="D224" s="403">
        <v>2000001</v>
      </c>
      <c r="E224" s="403">
        <v>2200000</v>
      </c>
      <c r="F224" s="393">
        <v>200000</v>
      </c>
      <c r="G224" s="386">
        <v>20000000</v>
      </c>
      <c r="H224" s="456" t="s">
        <v>1384</v>
      </c>
      <c r="I224" s="312"/>
      <c r="J224" s="312"/>
      <c r="K224" s="312"/>
      <c r="L224" s="312"/>
      <c r="M224" s="312"/>
      <c r="N224" s="312"/>
      <c r="O224" s="312"/>
      <c r="P224" s="312"/>
      <c r="Q224" s="312"/>
      <c r="R224" s="312"/>
      <c r="S224" s="312"/>
      <c r="T224" s="312"/>
      <c r="U224" s="312"/>
      <c r="V224" s="312"/>
      <c r="W224" s="312"/>
      <c r="X224" s="312"/>
      <c r="Y224" s="312"/>
      <c r="Z224" s="312"/>
      <c r="AA224" s="312"/>
      <c r="AB224" s="312"/>
      <c r="AC224" s="312"/>
      <c r="AD224" s="312"/>
      <c r="AE224" s="312"/>
      <c r="AF224" s="312"/>
      <c r="AG224" s="312"/>
      <c r="AH224" s="312"/>
      <c r="AI224" s="312"/>
      <c r="AJ224" s="312"/>
      <c r="AK224" s="312"/>
    </row>
    <row r="225" spans="1:37" x14ac:dyDescent="0.2">
      <c r="A225" s="453">
        <v>108</v>
      </c>
      <c r="B225" s="375" t="s">
        <v>1354</v>
      </c>
      <c r="C225" s="376">
        <v>0.11</v>
      </c>
      <c r="D225" s="391">
        <v>2000001</v>
      </c>
      <c r="E225" s="391">
        <v>2110000</v>
      </c>
      <c r="F225" s="390">
        <v>110000</v>
      </c>
      <c r="G225" s="387">
        <v>11000000</v>
      </c>
      <c r="H225" s="457" t="s">
        <v>1384</v>
      </c>
      <c r="I225" s="312"/>
      <c r="J225" s="312"/>
      <c r="K225" s="312"/>
      <c r="L225" s="312"/>
      <c r="M225" s="312"/>
      <c r="N225" s="312"/>
      <c r="O225" s="312"/>
      <c r="P225" s="312"/>
      <c r="Q225" s="312"/>
      <c r="R225" s="312"/>
      <c r="S225" s="312"/>
      <c r="T225" s="312"/>
      <c r="U225" s="312"/>
      <c r="V225" s="312"/>
      <c r="W225" s="312"/>
      <c r="X225" s="312"/>
      <c r="Y225" s="312"/>
      <c r="Z225" s="312"/>
      <c r="AA225" s="312"/>
      <c r="AB225" s="312"/>
      <c r="AC225" s="312"/>
      <c r="AD225" s="312"/>
      <c r="AE225" s="312"/>
      <c r="AF225" s="312"/>
      <c r="AG225" s="312"/>
      <c r="AH225" s="312"/>
      <c r="AI225" s="312"/>
      <c r="AJ225" s="312"/>
      <c r="AK225" s="312"/>
    </row>
    <row r="226" spans="1:37" x14ac:dyDescent="0.2">
      <c r="A226" s="450">
        <v>109</v>
      </c>
      <c r="B226" s="381" t="s">
        <v>539</v>
      </c>
      <c r="C226" s="398">
        <v>0.19</v>
      </c>
      <c r="D226" s="403">
        <v>54300626</v>
      </c>
      <c r="E226" s="403">
        <v>64617744</v>
      </c>
      <c r="F226" s="393">
        <v>10317118.68</v>
      </c>
      <c r="G226" s="386">
        <v>1031711868</v>
      </c>
      <c r="H226" s="456" t="s">
        <v>1384</v>
      </c>
      <c r="I226" s="312"/>
      <c r="J226" s="312"/>
      <c r="K226" s="312"/>
      <c r="L226" s="312"/>
      <c r="M226" s="312"/>
      <c r="N226" s="312"/>
      <c r="O226" s="312"/>
      <c r="P226" s="312"/>
      <c r="Q226" s="312"/>
      <c r="R226" s="312"/>
      <c r="S226" s="312"/>
      <c r="T226" s="312"/>
      <c r="U226" s="312"/>
      <c r="V226" s="312"/>
      <c r="W226" s="312"/>
      <c r="X226" s="312"/>
      <c r="Y226" s="312"/>
      <c r="Z226" s="312"/>
      <c r="AA226" s="312"/>
      <c r="AB226" s="312"/>
      <c r="AC226" s="312"/>
      <c r="AD226" s="312"/>
      <c r="AE226" s="312"/>
      <c r="AF226" s="312"/>
      <c r="AG226" s="312"/>
      <c r="AH226" s="312"/>
      <c r="AI226" s="312"/>
      <c r="AJ226" s="312"/>
      <c r="AK226" s="312"/>
    </row>
    <row r="227" spans="1:37" x14ac:dyDescent="0.2">
      <c r="A227" s="453">
        <v>110</v>
      </c>
      <c r="B227" s="375" t="s">
        <v>1537</v>
      </c>
      <c r="C227" s="376">
        <v>0.18</v>
      </c>
      <c r="D227" s="391">
        <v>2752944</v>
      </c>
      <c r="E227" s="391">
        <v>3083297</v>
      </c>
      <c r="F227" s="390">
        <v>330354</v>
      </c>
      <c r="G227" s="387">
        <v>33035400</v>
      </c>
      <c r="H227" s="457" t="s">
        <v>1384</v>
      </c>
      <c r="I227" s="312"/>
      <c r="J227" s="312"/>
      <c r="K227" s="312"/>
      <c r="L227" s="312"/>
      <c r="M227" s="312"/>
      <c r="N227" s="312"/>
      <c r="O227" s="312"/>
      <c r="P227" s="312"/>
      <c r="Q227" s="312"/>
      <c r="R227" s="312"/>
      <c r="S227" s="312"/>
      <c r="T227" s="312"/>
      <c r="U227" s="312"/>
      <c r="V227" s="312"/>
      <c r="W227" s="312"/>
      <c r="X227" s="312"/>
      <c r="Y227" s="312"/>
      <c r="Z227" s="312"/>
      <c r="AA227" s="312"/>
      <c r="AB227" s="312"/>
      <c r="AC227" s="312"/>
      <c r="AD227" s="312"/>
      <c r="AE227" s="312"/>
      <c r="AF227" s="312"/>
      <c r="AG227" s="312"/>
      <c r="AH227" s="312"/>
      <c r="AI227" s="312"/>
      <c r="AJ227" s="312"/>
      <c r="AK227" s="312"/>
    </row>
    <row r="228" spans="1:37" x14ac:dyDescent="0.2">
      <c r="A228" s="450">
        <v>111</v>
      </c>
      <c r="B228" s="381" t="s">
        <v>27</v>
      </c>
      <c r="C228" s="398">
        <v>0.28000000000000003</v>
      </c>
      <c r="D228" s="403">
        <v>39491355</v>
      </c>
      <c r="E228" s="403">
        <v>50380626</v>
      </c>
      <c r="F228" s="393">
        <v>10889272</v>
      </c>
      <c r="G228" s="386">
        <v>1088927200</v>
      </c>
      <c r="H228" s="456" t="s">
        <v>1384</v>
      </c>
      <c r="I228" s="312"/>
      <c r="J228" s="312"/>
      <c r="K228" s="312"/>
      <c r="L228" s="312"/>
      <c r="M228" s="312"/>
      <c r="N228" s="312"/>
      <c r="O228" s="312"/>
      <c r="P228" s="312"/>
      <c r="Q228" s="312"/>
      <c r="R228" s="312"/>
      <c r="S228" s="312"/>
      <c r="T228" s="312"/>
      <c r="U228" s="312"/>
      <c r="V228" s="312"/>
      <c r="W228" s="312"/>
      <c r="X228" s="312"/>
      <c r="Y228" s="312"/>
      <c r="Z228" s="312"/>
      <c r="AA228" s="312"/>
      <c r="AB228" s="312"/>
      <c r="AC228" s="312"/>
      <c r="AD228" s="312"/>
      <c r="AE228" s="312"/>
      <c r="AF228" s="312"/>
      <c r="AG228" s="312"/>
      <c r="AH228" s="312"/>
      <c r="AI228" s="312"/>
      <c r="AJ228" s="312"/>
      <c r="AK228" s="312"/>
    </row>
    <row r="229" spans="1:37" x14ac:dyDescent="0.2">
      <c r="A229" s="453">
        <v>112</v>
      </c>
      <c r="B229" s="375" t="s">
        <v>1416</v>
      </c>
      <c r="C229" s="376">
        <v>0.14499999999999999</v>
      </c>
      <c r="D229" s="391">
        <v>2271401</v>
      </c>
      <c r="E229" s="391">
        <v>2600753</v>
      </c>
      <c r="F229" s="390">
        <v>329353</v>
      </c>
      <c r="G229" s="387">
        <v>32935300</v>
      </c>
      <c r="H229" s="457" t="s">
        <v>1538</v>
      </c>
      <c r="I229" s="312"/>
      <c r="J229" s="312"/>
      <c r="K229" s="312"/>
      <c r="L229" s="312"/>
      <c r="M229" s="312"/>
      <c r="N229" s="312"/>
      <c r="O229" s="312"/>
      <c r="P229" s="312"/>
      <c r="Q229" s="312"/>
      <c r="R229" s="312"/>
      <c r="S229" s="312"/>
      <c r="T229" s="312"/>
      <c r="U229" s="312"/>
      <c r="V229" s="312"/>
      <c r="W229" s="312"/>
      <c r="X229" s="312"/>
      <c r="Y229" s="312"/>
      <c r="Z229" s="312"/>
      <c r="AA229" s="312"/>
      <c r="AB229" s="312"/>
      <c r="AC229" s="312"/>
      <c r="AD229" s="312"/>
      <c r="AE229" s="312"/>
      <c r="AF229" s="312"/>
      <c r="AG229" s="312"/>
      <c r="AH229" s="312"/>
      <c r="AI229" s="312"/>
      <c r="AJ229" s="312"/>
      <c r="AK229" s="312"/>
    </row>
    <row r="230" spans="1:37" x14ac:dyDescent="0.2">
      <c r="A230" s="450">
        <v>113</v>
      </c>
      <c r="B230" s="381" t="s">
        <v>1360</v>
      </c>
      <c r="C230" s="398">
        <v>0.25</v>
      </c>
      <c r="D230" s="403">
        <v>18964033</v>
      </c>
      <c r="E230" s="403">
        <v>22914872</v>
      </c>
      <c r="F230" s="393">
        <v>3950840</v>
      </c>
      <c r="G230" s="386">
        <v>395084000</v>
      </c>
      <c r="H230" s="456" t="s">
        <v>1538</v>
      </c>
      <c r="I230" s="312"/>
      <c r="J230" s="312"/>
      <c r="K230" s="312"/>
      <c r="L230" s="312"/>
      <c r="M230" s="312"/>
      <c r="N230" s="312"/>
      <c r="O230" s="312"/>
      <c r="P230" s="312"/>
      <c r="Q230" s="312"/>
      <c r="R230" s="312"/>
      <c r="S230" s="312"/>
      <c r="T230" s="312"/>
      <c r="U230" s="312"/>
      <c r="V230" s="312"/>
      <c r="W230" s="312"/>
      <c r="X230" s="312"/>
      <c r="Y230" s="312"/>
      <c r="Z230" s="312"/>
      <c r="AA230" s="312"/>
      <c r="AB230" s="312"/>
      <c r="AC230" s="312"/>
      <c r="AD230" s="312"/>
      <c r="AE230" s="312"/>
      <c r="AF230" s="312"/>
      <c r="AG230" s="312"/>
      <c r="AH230" s="312"/>
      <c r="AI230" s="312"/>
      <c r="AJ230" s="312"/>
      <c r="AK230" s="312"/>
    </row>
    <row r="231" spans="1:37" x14ac:dyDescent="0.2">
      <c r="A231" s="453">
        <v>114</v>
      </c>
      <c r="B231" s="375" t="s">
        <v>395</v>
      </c>
      <c r="C231" s="376">
        <v>0.39</v>
      </c>
      <c r="D231" s="391">
        <v>37775967</v>
      </c>
      <c r="E231" s="391">
        <v>52508594</v>
      </c>
      <c r="F231" s="390">
        <v>14732627.02</v>
      </c>
      <c r="G231" s="387">
        <v>1473262702</v>
      </c>
      <c r="H231" s="457" t="s">
        <v>1538</v>
      </c>
      <c r="I231" s="312"/>
      <c r="J231" s="312"/>
      <c r="K231" s="312"/>
      <c r="L231" s="312"/>
      <c r="M231" s="312"/>
      <c r="N231" s="312"/>
      <c r="O231" s="312"/>
      <c r="P231" s="312"/>
      <c r="Q231" s="312"/>
      <c r="R231" s="312"/>
      <c r="S231" s="312"/>
      <c r="T231" s="312"/>
      <c r="U231" s="312"/>
      <c r="V231" s="312"/>
      <c r="W231" s="312"/>
      <c r="X231" s="312"/>
      <c r="Y231" s="312"/>
      <c r="Z231" s="312"/>
      <c r="AA231" s="312"/>
      <c r="AB231" s="312"/>
      <c r="AC231" s="312"/>
      <c r="AD231" s="312"/>
      <c r="AE231" s="312"/>
      <c r="AF231" s="312"/>
      <c r="AG231" s="312"/>
      <c r="AH231" s="312"/>
      <c r="AI231" s="312"/>
      <c r="AJ231" s="312"/>
      <c r="AK231" s="312"/>
    </row>
    <row r="232" spans="1:37" x14ac:dyDescent="0.2">
      <c r="A232" s="450">
        <v>115</v>
      </c>
      <c r="B232" s="381" t="s">
        <v>1539</v>
      </c>
      <c r="C232" s="398">
        <v>0.34</v>
      </c>
      <c r="D232" s="403">
        <v>3122683</v>
      </c>
      <c r="E232" s="403">
        <v>4189632</v>
      </c>
      <c r="F232" s="393">
        <v>1066950</v>
      </c>
      <c r="G232" s="386">
        <v>106695000</v>
      </c>
      <c r="H232" s="456" t="s">
        <v>1538</v>
      </c>
      <c r="I232" s="312"/>
      <c r="J232" s="312"/>
      <c r="K232" s="312"/>
      <c r="L232" s="312"/>
      <c r="M232" s="312"/>
      <c r="N232" s="312"/>
      <c r="O232" s="312"/>
      <c r="P232" s="312"/>
      <c r="Q232" s="312"/>
      <c r="R232" s="312"/>
      <c r="S232" s="312"/>
      <c r="T232" s="312"/>
      <c r="U232" s="312"/>
      <c r="V232" s="312"/>
      <c r="W232" s="312"/>
      <c r="X232" s="312"/>
      <c r="Y232" s="312"/>
      <c r="Z232" s="312"/>
      <c r="AA232" s="312"/>
      <c r="AB232" s="312"/>
      <c r="AC232" s="312"/>
      <c r="AD232" s="312"/>
      <c r="AE232" s="312"/>
      <c r="AF232" s="312"/>
      <c r="AG232" s="312"/>
      <c r="AH232" s="312"/>
      <c r="AI232" s="312"/>
      <c r="AJ232" s="312"/>
      <c r="AK232" s="312"/>
    </row>
    <row r="233" spans="1:37" x14ac:dyDescent="0.2">
      <c r="A233" s="453">
        <v>116</v>
      </c>
      <c r="B233" s="375" t="s">
        <v>1540</v>
      </c>
      <c r="C233" s="376">
        <v>0.12</v>
      </c>
      <c r="D233" s="391">
        <v>30900001</v>
      </c>
      <c r="E233" s="391">
        <v>33372000</v>
      </c>
      <c r="F233" s="390">
        <v>2472000</v>
      </c>
      <c r="G233" s="387">
        <v>247200000</v>
      </c>
      <c r="H233" s="457" t="s">
        <v>1538</v>
      </c>
      <c r="I233" s="312"/>
      <c r="J233" s="312"/>
      <c r="K233" s="312"/>
      <c r="L233" s="312"/>
      <c r="M233" s="312"/>
      <c r="N233" s="312"/>
      <c r="O233" s="312"/>
      <c r="P233" s="312"/>
      <c r="Q233" s="312"/>
      <c r="R233" s="312"/>
      <c r="S233" s="312"/>
      <c r="T233" s="312"/>
      <c r="U233" s="312"/>
      <c r="V233" s="312"/>
      <c r="W233" s="312"/>
      <c r="X233" s="312"/>
      <c r="Y233" s="312"/>
      <c r="Z233" s="312"/>
      <c r="AA233" s="312"/>
      <c r="AB233" s="312"/>
      <c r="AC233" s="312"/>
      <c r="AD233" s="312"/>
      <c r="AE233" s="312"/>
      <c r="AF233" s="312"/>
      <c r="AG233" s="312"/>
      <c r="AH233" s="312"/>
      <c r="AI233" s="312"/>
      <c r="AJ233" s="312"/>
      <c r="AK233" s="312"/>
    </row>
    <row r="234" spans="1:37" x14ac:dyDescent="0.2">
      <c r="A234" s="450">
        <v>117</v>
      </c>
      <c r="B234" s="381" t="s">
        <v>1135</v>
      </c>
      <c r="C234" s="398">
        <v>0.45</v>
      </c>
      <c r="D234" s="403">
        <v>500001</v>
      </c>
      <c r="E234" s="403">
        <v>725000</v>
      </c>
      <c r="F234" s="393">
        <v>225000</v>
      </c>
      <c r="G234" s="386">
        <v>22500000</v>
      </c>
      <c r="H234" s="456" t="s">
        <v>1538</v>
      </c>
      <c r="I234" s="312"/>
      <c r="J234" s="312"/>
      <c r="K234" s="312"/>
      <c r="L234" s="312"/>
      <c r="M234" s="312"/>
      <c r="N234" s="312"/>
      <c r="O234" s="312"/>
      <c r="P234" s="312"/>
      <c r="Q234" s="312"/>
      <c r="R234" s="312"/>
      <c r="S234" s="312"/>
      <c r="T234" s="312"/>
      <c r="U234" s="312"/>
      <c r="V234" s="312"/>
      <c r="W234" s="312"/>
      <c r="X234" s="312"/>
      <c r="Y234" s="312"/>
      <c r="Z234" s="312"/>
      <c r="AA234" s="312"/>
      <c r="AB234" s="312"/>
      <c r="AC234" s="312"/>
      <c r="AD234" s="312"/>
      <c r="AE234" s="312"/>
      <c r="AF234" s="312"/>
      <c r="AG234" s="312"/>
      <c r="AH234" s="312"/>
      <c r="AI234" s="312"/>
      <c r="AJ234" s="312"/>
      <c r="AK234" s="312"/>
    </row>
    <row r="235" spans="1:37" x14ac:dyDescent="0.2">
      <c r="A235" s="453">
        <v>118</v>
      </c>
      <c r="B235" s="375" t="s">
        <v>1514</v>
      </c>
      <c r="C235" s="376">
        <v>0.18</v>
      </c>
      <c r="D235" s="391">
        <v>672601</v>
      </c>
      <c r="E235" s="391">
        <v>729948</v>
      </c>
      <c r="F235" s="390">
        <v>57348</v>
      </c>
      <c r="G235" s="387">
        <v>5734800</v>
      </c>
      <c r="H235" s="457" t="s">
        <v>1390</v>
      </c>
      <c r="I235" s="312"/>
      <c r="J235" s="312"/>
      <c r="K235" s="312"/>
      <c r="L235" s="312"/>
      <c r="M235" s="312"/>
      <c r="N235" s="312"/>
      <c r="O235" s="312"/>
      <c r="P235" s="312"/>
      <c r="Q235" s="312"/>
      <c r="R235" s="312"/>
      <c r="S235" s="312"/>
      <c r="T235" s="312"/>
      <c r="U235" s="312"/>
      <c r="V235" s="312"/>
      <c r="W235" s="312"/>
      <c r="X235" s="312"/>
      <c r="Y235" s="312"/>
      <c r="Z235" s="312"/>
      <c r="AA235" s="312"/>
      <c r="AB235" s="312"/>
      <c r="AC235" s="312"/>
      <c r="AD235" s="312"/>
      <c r="AE235" s="312"/>
      <c r="AF235" s="312"/>
      <c r="AG235" s="312"/>
      <c r="AH235" s="312"/>
      <c r="AI235" s="312"/>
      <c r="AJ235" s="312"/>
      <c r="AK235" s="312"/>
    </row>
    <row r="236" spans="1:37" x14ac:dyDescent="0.2">
      <c r="A236" s="450">
        <v>119</v>
      </c>
      <c r="B236" s="381" t="s">
        <v>1329</v>
      </c>
      <c r="C236" s="398">
        <v>0.12</v>
      </c>
      <c r="D236" s="403">
        <v>4406092</v>
      </c>
      <c r="E236" s="403">
        <v>4934822</v>
      </c>
      <c r="F236" s="393">
        <v>528730.92000000004</v>
      </c>
      <c r="G236" s="386">
        <v>52873092.000000007</v>
      </c>
      <c r="H236" s="456" t="s">
        <v>1390</v>
      </c>
      <c r="I236" s="312"/>
      <c r="J236" s="312"/>
      <c r="K236" s="312"/>
      <c r="L236" s="312"/>
      <c r="M236" s="312"/>
      <c r="N236" s="312"/>
      <c r="O236" s="312"/>
      <c r="P236" s="312"/>
      <c r="Q236" s="312"/>
      <c r="R236" s="312"/>
      <c r="S236" s="312"/>
      <c r="T236" s="312"/>
      <c r="U236" s="312"/>
      <c r="V236" s="312"/>
      <c r="W236" s="312"/>
      <c r="X236" s="312"/>
      <c r="Y236" s="312"/>
      <c r="Z236" s="312"/>
      <c r="AA236" s="312"/>
      <c r="AB236" s="312"/>
      <c r="AC236" s="312"/>
      <c r="AD236" s="312"/>
      <c r="AE236" s="312"/>
      <c r="AF236" s="312"/>
      <c r="AG236" s="312"/>
      <c r="AH236" s="312"/>
      <c r="AI236" s="312"/>
      <c r="AJ236" s="312"/>
      <c r="AK236" s="312"/>
    </row>
    <row r="237" spans="1:37" x14ac:dyDescent="0.2">
      <c r="A237" s="453">
        <v>120</v>
      </c>
      <c r="B237" s="375" t="s">
        <v>1541</v>
      </c>
      <c r="C237" s="376">
        <v>0.25</v>
      </c>
      <c r="D237" s="391">
        <v>4036942</v>
      </c>
      <c r="E237" s="391">
        <v>5043066</v>
      </c>
      <c r="F237" s="390">
        <v>1006124.69</v>
      </c>
      <c r="G237" s="387">
        <v>100612469</v>
      </c>
      <c r="H237" s="457" t="s">
        <v>1390</v>
      </c>
      <c r="I237" s="312"/>
      <c r="J237" s="312"/>
      <c r="K237" s="312"/>
      <c r="L237" s="312"/>
      <c r="M237" s="312"/>
      <c r="N237" s="312"/>
      <c r="O237" s="312"/>
      <c r="P237" s="312"/>
      <c r="Q237" s="312"/>
      <c r="R237" s="312"/>
      <c r="S237" s="312"/>
      <c r="T237" s="312"/>
      <c r="U237" s="312"/>
      <c r="V237" s="312"/>
      <c r="W237" s="312"/>
      <c r="X237" s="312"/>
      <c r="Y237" s="312"/>
      <c r="Z237" s="312"/>
      <c r="AA237" s="312"/>
      <c r="AB237" s="312"/>
      <c r="AC237" s="312"/>
      <c r="AD237" s="312"/>
      <c r="AE237" s="312"/>
      <c r="AF237" s="312"/>
      <c r="AG237" s="312"/>
      <c r="AH237" s="312"/>
      <c r="AI237" s="312"/>
      <c r="AJ237" s="312"/>
      <c r="AK237" s="312"/>
    </row>
    <row r="238" spans="1:37" x14ac:dyDescent="0.2">
      <c r="A238" s="450">
        <v>121</v>
      </c>
      <c r="B238" s="381" t="s">
        <v>1172</v>
      </c>
      <c r="C238" s="398">
        <v>0.16467000000000001</v>
      </c>
      <c r="D238" s="403">
        <v>3025632</v>
      </c>
      <c r="E238" s="403">
        <v>3523852</v>
      </c>
      <c r="F238" s="393">
        <v>498220.54</v>
      </c>
      <c r="G238" s="386">
        <v>49822054</v>
      </c>
      <c r="H238" s="456" t="s">
        <v>1390</v>
      </c>
      <c r="I238" s="312"/>
      <c r="J238" s="312"/>
      <c r="K238" s="312"/>
      <c r="L238" s="312"/>
      <c r="M238" s="312"/>
      <c r="N238" s="312"/>
      <c r="O238" s="312"/>
      <c r="P238" s="312"/>
      <c r="Q238" s="312"/>
      <c r="R238" s="312"/>
      <c r="S238" s="312"/>
      <c r="T238" s="312"/>
      <c r="U238" s="312"/>
      <c r="V238" s="312"/>
      <c r="W238" s="312"/>
      <c r="X238" s="312"/>
      <c r="Y238" s="312"/>
      <c r="Z238" s="312"/>
      <c r="AA238" s="312"/>
      <c r="AB238" s="312"/>
      <c r="AC238" s="312"/>
      <c r="AD238" s="312"/>
      <c r="AE238" s="312"/>
      <c r="AF238" s="312"/>
      <c r="AG238" s="312"/>
      <c r="AH238" s="312"/>
      <c r="AI238" s="312"/>
      <c r="AJ238" s="312"/>
      <c r="AK238" s="312"/>
    </row>
    <row r="239" spans="1:37" x14ac:dyDescent="0.2">
      <c r="A239" s="453">
        <v>122</v>
      </c>
      <c r="B239" s="375" t="s">
        <v>27</v>
      </c>
      <c r="C239" s="410" t="s">
        <v>1542</v>
      </c>
      <c r="D239" s="391">
        <v>50380627</v>
      </c>
      <c r="E239" s="391">
        <v>50398732</v>
      </c>
      <c r="F239" s="390">
        <v>18106</v>
      </c>
      <c r="G239" s="387">
        <v>1810600</v>
      </c>
      <c r="H239" s="457" t="s">
        <v>1543</v>
      </c>
      <c r="I239" s="312"/>
      <c r="J239" s="312"/>
      <c r="K239" s="312"/>
      <c r="L239" s="312"/>
      <c r="M239" s="312"/>
      <c r="N239" s="312"/>
      <c r="O239" s="312"/>
      <c r="P239" s="312"/>
      <c r="Q239" s="312"/>
      <c r="R239" s="312"/>
      <c r="S239" s="312"/>
      <c r="T239" s="312"/>
      <c r="U239" s="312"/>
      <c r="V239" s="312"/>
      <c r="W239" s="312"/>
      <c r="X239" s="312"/>
      <c r="Y239" s="312"/>
      <c r="Z239" s="312"/>
      <c r="AA239" s="312"/>
      <c r="AB239" s="312"/>
      <c r="AC239" s="312"/>
      <c r="AD239" s="312"/>
      <c r="AE239" s="312"/>
      <c r="AF239" s="312"/>
      <c r="AG239" s="312"/>
      <c r="AH239" s="312"/>
      <c r="AI239" s="312"/>
      <c r="AJ239" s="312"/>
      <c r="AK239" s="312"/>
    </row>
    <row r="240" spans="1:37" x14ac:dyDescent="0.2">
      <c r="A240" s="450">
        <v>123</v>
      </c>
      <c r="B240" s="381" t="s">
        <v>1544</v>
      </c>
      <c r="C240" s="398">
        <v>0.29199999999999998</v>
      </c>
      <c r="D240" s="403">
        <v>10528496</v>
      </c>
      <c r="E240" s="403">
        <v>13602816</v>
      </c>
      <c r="F240" s="393">
        <v>3074321</v>
      </c>
      <c r="G240" s="386">
        <v>307432100</v>
      </c>
      <c r="H240" s="456" t="s">
        <v>1395</v>
      </c>
      <c r="I240" s="312"/>
      <c r="J240" s="312"/>
      <c r="K240" s="312"/>
      <c r="L240" s="312"/>
      <c r="M240" s="312"/>
      <c r="N240" s="312"/>
      <c r="O240" s="312"/>
      <c r="P240" s="312"/>
      <c r="Q240" s="312"/>
      <c r="R240" s="312"/>
      <c r="S240" s="312"/>
      <c r="T240" s="312"/>
      <c r="U240" s="312"/>
      <c r="V240" s="312"/>
      <c r="W240" s="312"/>
      <c r="X240" s="312"/>
      <c r="Y240" s="312"/>
      <c r="Z240" s="312"/>
      <c r="AA240" s="312"/>
      <c r="AB240" s="312"/>
      <c r="AC240" s="312"/>
      <c r="AD240" s="312"/>
      <c r="AE240" s="312"/>
      <c r="AF240" s="312"/>
      <c r="AG240" s="312"/>
      <c r="AH240" s="312"/>
      <c r="AI240" s="312"/>
      <c r="AJ240" s="312"/>
      <c r="AK240" s="312"/>
    </row>
    <row r="241" spans="1:37" x14ac:dyDescent="0.2">
      <c r="A241" s="453">
        <v>124</v>
      </c>
      <c r="B241" s="375" t="s">
        <v>548</v>
      </c>
      <c r="C241" s="376">
        <v>0.22500000000000001</v>
      </c>
      <c r="D241" s="391">
        <v>2467575</v>
      </c>
      <c r="E241" s="391">
        <v>3022779</v>
      </c>
      <c r="F241" s="390">
        <v>555204.15</v>
      </c>
      <c r="G241" s="387">
        <v>55520415</v>
      </c>
      <c r="H241" s="457" t="s">
        <v>1395</v>
      </c>
      <c r="I241" s="312"/>
      <c r="J241" s="312"/>
      <c r="K241" s="312"/>
      <c r="L241" s="312"/>
      <c r="M241" s="312"/>
      <c r="N241" s="312"/>
      <c r="O241" s="312"/>
      <c r="P241" s="312"/>
      <c r="Q241" s="312"/>
      <c r="R241" s="312"/>
      <c r="S241" s="312"/>
      <c r="T241" s="312"/>
      <c r="U241" s="312"/>
      <c r="V241" s="312"/>
      <c r="W241" s="312"/>
      <c r="X241" s="312"/>
      <c r="Y241" s="312"/>
      <c r="Z241" s="312"/>
      <c r="AA241" s="312"/>
      <c r="AB241" s="312"/>
      <c r="AC241" s="312"/>
      <c r="AD241" s="312"/>
      <c r="AE241" s="312"/>
      <c r="AF241" s="312"/>
      <c r="AG241" s="312"/>
      <c r="AH241" s="312"/>
      <c r="AI241" s="312"/>
      <c r="AJ241" s="312"/>
      <c r="AK241" s="312"/>
    </row>
    <row r="242" spans="1:37" x14ac:dyDescent="0.2">
      <c r="A242" s="450">
        <v>125</v>
      </c>
      <c r="B242" s="381" t="s">
        <v>106</v>
      </c>
      <c r="C242" s="398">
        <v>0.2</v>
      </c>
      <c r="D242" s="403">
        <v>6480875</v>
      </c>
      <c r="E242" s="403">
        <v>7128962</v>
      </c>
      <c r="F242" s="393">
        <v>648087.26</v>
      </c>
      <c r="G242" s="386">
        <v>64808726</v>
      </c>
      <c r="H242" s="456" t="s">
        <v>1395</v>
      </c>
      <c r="I242" s="312"/>
      <c r="J242" s="312"/>
      <c r="K242" s="312"/>
      <c r="L242" s="312"/>
      <c r="M242" s="312"/>
      <c r="N242" s="312"/>
      <c r="O242" s="312"/>
      <c r="P242" s="312"/>
      <c r="Q242" s="312"/>
      <c r="R242" s="312"/>
      <c r="S242" s="312"/>
      <c r="T242" s="312"/>
      <c r="U242" s="312"/>
      <c r="V242" s="312"/>
      <c r="W242" s="312"/>
      <c r="X242" s="312"/>
      <c r="Y242" s="312"/>
      <c r="Z242" s="312"/>
      <c r="AA242" s="312"/>
      <c r="AB242" s="312"/>
      <c r="AC242" s="312"/>
      <c r="AD242" s="312"/>
      <c r="AE242" s="312"/>
      <c r="AF242" s="312"/>
      <c r="AG242" s="312"/>
      <c r="AH242" s="312"/>
      <c r="AI242" s="312"/>
      <c r="AJ242" s="312"/>
      <c r="AK242" s="312"/>
    </row>
    <row r="243" spans="1:37" x14ac:dyDescent="0.2">
      <c r="A243" s="453">
        <v>126</v>
      </c>
      <c r="B243" s="375" t="s">
        <v>1545</v>
      </c>
      <c r="C243" s="376">
        <v>0.27</v>
      </c>
      <c r="D243" s="391">
        <v>8684192</v>
      </c>
      <c r="E243" s="391">
        <v>11028923</v>
      </c>
      <c r="F243" s="390">
        <v>2344732</v>
      </c>
      <c r="G243" s="387">
        <v>234473200</v>
      </c>
      <c r="H243" s="457" t="s">
        <v>1395</v>
      </c>
      <c r="I243" s="312"/>
      <c r="J243" s="312"/>
      <c r="K243" s="312"/>
      <c r="L243" s="312"/>
      <c r="M243" s="312"/>
      <c r="N243" s="312"/>
      <c r="O243" s="312"/>
      <c r="P243" s="312"/>
      <c r="Q243" s="312"/>
      <c r="R243" s="312"/>
      <c r="S243" s="312"/>
      <c r="T243" s="312"/>
      <c r="U243" s="312"/>
      <c r="V243" s="312"/>
      <c r="W243" s="312"/>
      <c r="X243" s="312"/>
      <c r="Y243" s="312"/>
      <c r="Z243" s="312"/>
      <c r="AA243" s="312"/>
      <c r="AB243" s="312"/>
      <c r="AC243" s="312"/>
      <c r="AD243" s="312"/>
      <c r="AE243" s="312"/>
      <c r="AF243" s="312"/>
      <c r="AG243" s="312"/>
      <c r="AH243" s="312"/>
      <c r="AI243" s="312"/>
      <c r="AJ243" s="312"/>
      <c r="AK243" s="312"/>
    </row>
    <row r="244" spans="1:37" x14ac:dyDescent="0.2">
      <c r="A244" s="450">
        <v>127</v>
      </c>
      <c r="B244" s="381" t="s">
        <v>1462</v>
      </c>
      <c r="C244" s="398">
        <v>0.35</v>
      </c>
      <c r="D244" s="403">
        <v>4125001</v>
      </c>
      <c r="E244" s="403">
        <v>5568750</v>
      </c>
      <c r="F244" s="393">
        <v>1443750</v>
      </c>
      <c r="G244" s="386">
        <v>144375000</v>
      </c>
      <c r="H244" s="456" t="s">
        <v>1395</v>
      </c>
      <c r="I244" s="312"/>
      <c r="J244" s="312"/>
      <c r="K244" s="312"/>
      <c r="L244" s="312"/>
      <c r="M244" s="312"/>
      <c r="N244" s="312"/>
      <c r="O244" s="312"/>
      <c r="P244" s="312"/>
      <c r="Q244" s="312"/>
      <c r="R244" s="312"/>
      <c r="S244" s="312"/>
      <c r="T244" s="312"/>
      <c r="U244" s="312"/>
      <c r="V244" s="312"/>
      <c r="W244" s="312"/>
      <c r="X244" s="312"/>
      <c r="Y244" s="312"/>
      <c r="Z244" s="312"/>
      <c r="AA244" s="312"/>
      <c r="AB244" s="312"/>
      <c r="AC244" s="312"/>
      <c r="AD244" s="312"/>
      <c r="AE244" s="312"/>
      <c r="AF244" s="312"/>
      <c r="AG244" s="312"/>
      <c r="AH244" s="312"/>
      <c r="AI244" s="312"/>
      <c r="AJ244" s="312"/>
      <c r="AK244" s="312"/>
    </row>
    <row r="245" spans="1:37" x14ac:dyDescent="0.2">
      <c r="A245" s="453">
        <v>128</v>
      </c>
      <c r="B245" s="375" t="s">
        <v>1342</v>
      </c>
      <c r="C245" s="376">
        <v>0.19</v>
      </c>
      <c r="D245" s="391">
        <v>9362215</v>
      </c>
      <c r="E245" s="391">
        <v>10170769</v>
      </c>
      <c r="F245" s="390">
        <v>808554.88</v>
      </c>
      <c r="G245" s="387">
        <v>80855488</v>
      </c>
      <c r="H245" s="457" t="s">
        <v>1397</v>
      </c>
      <c r="I245" s="312"/>
      <c r="J245" s="312"/>
      <c r="K245" s="312"/>
      <c r="L245" s="312"/>
      <c r="M245" s="312"/>
      <c r="N245" s="312"/>
      <c r="O245" s="312"/>
      <c r="P245" s="312"/>
      <c r="Q245" s="312"/>
      <c r="R245" s="312"/>
      <c r="S245" s="312"/>
      <c r="T245" s="312"/>
      <c r="U245" s="312"/>
      <c r="V245" s="312"/>
      <c r="W245" s="312"/>
      <c r="X245" s="312"/>
      <c r="Y245" s="312"/>
      <c r="Z245" s="312"/>
      <c r="AA245" s="312"/>
      <c r="AB245" s="312"/>
      <c r="AC245" s="312"/>
      <c r="AD245" s="312"/>
      <c r="AE245" s="312"/>
      <c r="AF245" s="312"/>
      <c r="AG245" s="312"/>
      <c r="AH245" s="312"/>
      <c r="AI245" s="312"/>
      <c r="AJ245" s="312"/>
      <c r="AK245" s="312"/>
    </row>
    <row r="246" spans="1:37" x14ac:dyDescent="0.2">
      <c r="A246" s="450">
        <v>129</v>
      </c>
      <c r="B246" s="381" t="s">
        <v>1451</v>
      </c>
      <c r="C246" s="398">
        <v>0.19</v>
      </c>
      <c r="D246" s="403">
        <v>608926</v>
      </c>
      <c r="E246" s="403">
        <v>724621</v>
      </c>
      <c r="F246" s="393">
        <v>115695.75</v>
      </c>
      <c r="G246" s="386">
        <v>11569575</v>
      </c>
      <c r="H246" s="456" t="s">
        <v>1397</v>
      </c>
      <c r="I246" s="312"/>
      <c r="J246" s="312"/>
      <c r="K246" s="312"/>
      <c r="L246" s="312"/>
      <c r="M246" s="312"/>
      <c r="N246" s="312"/>
      <c r="O246" s="312"/>
      <c r="P246" s="312"/>
      <c r="Q246" s="312"/>
      <c r="R246" s="312"/>
      <c r="S246" s="312"/>
      <c r="T246" s="312"/>
      <c r="U246" s="312"/>
      <c r="V246" s="312"/>
      <c r="W246" s="312"/>
      <c r="X246" s="312"/>
      <c r="Y246" s="312"/>
      <c r="Z246" s="312"/>
      <c r="AA246" s="312"/>
      <c r="AB246" s="312"/>
      <c r="AC246" s="312"/>
      <c r="AD246" s="312"/>
      <c r="AE246" s="312"/>
      <c r="AF246" s="312"/>
      <c r="AG246" s="312"/>
      <c r="AH246" s="312"/>
      <c r="AI246" s="312"/>
      <c r="AJ246" s="312"/>
      <c r="AK246" s="312"/>
    </row>
    <row r="247" spans="1:37" x14ac:dyDescent="0.2">
      <c r="A247" s="453">
        <v>130</v>
      </c>
      <c r="B247" s="375" t="s">
        <v>1546</v>
      </c>
      <c r="C247" s="376">
        <v>0.61</v>
      </c>
      <c r="D247" s="391">
        <v>200001</v>
      </c>
      <c r="E247" s="391">
        <v>322000</v>
      </c>
      <c r="F247" s="390">
        <v>122000</v>
      </c>
      <c r="G247" s="387">
        <v>12200000</v>
      </c>
      <c r="H247" s="457" t="s">
        <v>1397</v>
      </c>
      <c r="I247" s="312"/>
      <c r="J247" s="312"/>
      <c r="K247" s="312"/>
      <c r="L247" s="312"/>
      <c r="M247" s="312"/>
      <c r="N247" s="312"/>
      <c r="O247" s="312"/>
      <c r="P247" s="312"/>
      <c r="Q247" s="312"/>
      <c r="R247" s="312"/>
      <c r="S247" s="312"/>
      <c r="T247" s="312"/>
      <c r="U247" s="312"/>
      <c r="V247" s="312"/>
      <c r="W247" s="312"/>
      <c r="X247" s="312"/>
      <c r="Y247" s="312"/>
      <c r="Z247" s="312"/>
      <c r="AA247" s="312"/>
      <c r="AB247" s="312"/>
      <c r="AC247" s="312"/>
      <c r="AD247" s="312"/>
      <c r="AE247" s="312"/>
      <c r="AF247" s="312"/>
      <c r="AG247" s="312"/>
      <c r="AH247" s="312"/>
      <c r="AI247" s="312"/>
      <c r="AJ247" s="312"/>
      <c r="AK247" s="312"/>
    </row>
    <row r="248" spans="1:37" x14ac:dyDescent="0.2">
      <c r="A248" s="450">
        <v>131</v>
      </c>
      <c r="B248" s="381" t="s">
        <v>1136</v>
      </c>
      <c r="C248" s="398">
        <v>0.125</v>
      </c>
      <c r="D248" s="403">
        <v>2568501</v>
      </c>
      <c r="E248" s="403">
        <v>2889563</v>
      </c>
      <c r="F248" s="393">
        <v>321062.5</v>
      </c>
      <c r="G248" s="386">
        <v>32106250</v>
      </c>
      <c r="H248" s="456" t="s">
        <v>1312</v>
      </c>
      <c r="I248" s="312"/>
      <c r="J248" s="312"/>
      <c r="K248" s="312"/>
      <c r="L248" s="312"/>
      <c r="M248" s="312"/>
      <c r="N248" s="312"/>
      <c r="O248" s="312"/>
      <c r="P248" s="312"/>
      <c r="Q248" s="312"/>
      <c r="R248" s="312"/>
      <c r="S248" s="312"/>
      <c r="T248" s="312"/>
      <c r="U248" s="312"/>
      <c r="V248" s="312"/>
      <c r="W248" s="312"/>
      <c r="X248" s="312"/>
      <c r="Y248" s="312"/>
      <c r="Z248" s="312"/>
      <c r="AA248" s="312"/>
      <c r="AB248" s="312"/>
      <c r="AC248" s="312"/>
      <c r="AD248" s="312"/>
      <c r="AE248" s="312"/>
      <c r="AF248" s="312"/>
      <c r="AG248" s="312"/>
      <c r="AH248" s="312"/>
      <c r="AI248" s="312"/>
      <c r="AJ248" s="312"/>
      <c r="AK248" s="312"/>
    </row>
    <row r="249" spans="1:37" x14ac:dyDescent="0.2">
      <c r="A249" s="453">
        <v>132</v>
      </c>
      <c r="B249" s="375" t="s">
        <v>188</v>
      </c>
      <c r="C249" s="410" t="s">
        <v>1542</v>
      </c>
      <c r="D249" s="391">
        <v>6723900</v>
      </c>
      <c r="E249" s="391">
        <v>6727052</v>
      </c>
      <c r="F249" s="390">
        <v>3152.04</v>
      </c>
      <c r="G249" s="387">
        <v>315204</v>
      </c>
      <c r="H249" s="457" t="s">
        <v>1312</v>
      </c>
      <c r="I249" s="312"/>
      <c r="J249" s="312"/>
      <c r="K249" s="312"/>
      <c r="L249" s="312"/>
      <c r="M249" s="312"/>
      <c r="N249" s="312"/>
      <c r="O249" s="312"/>
      <c r="P249" s="312"/>
      <c r="Q249" s="312"/>
      <c r="R249" s="312"/>
      <c r="S249" s="312"/>
      <c r="T249" s="312"/>
      <c r="U249" s="312"/>
      <c r="V249" s="312"/>
      <c r="W249" s="312"/>
      <c r="X249" s="312"/>
      <c r="Y249" s="312"/>
      <c r="Z249" s="312"/>
      <c r="AA249" s="312"/>
      <c r="AB249" s="312"/>
      <c r="AC249" s="312"/>
      <c r="AD249" s="312"/>
      <c r="AE249" s="312"/>
      <c r="AF249" s="312"/>
      <c r="AG249" s="312"/>
      <c r="AH249" s="312"/>
      <c r="AI249" s="312"/>
      <c r="AJ249" s="312"/>
      <c r="AK249" s="312"/>
    </row>
    <row r="250" spans="1:37" x14ac:dyDescent="0.2">
      <c r="A250" s="450">
        <v>133</v>
      </c>
      <c r="B250" s="381" t="s">
        <v>63</v>
      </c>
      <c r="C250" s="398">
        <v>0.7</v>
      </c>
      <c r="D250" s="403">
        <v>26652808</v>
      </c>
      <c r="E250" s="403">
        <v>45291036</v>
      </c>
      <c r="F250" s="393">
        <v>18638228.41</v>
      </c>
      <c r="G250" s="386">
        <v>1863822841</v>
      </c>
      <c r="H250" s="456" t="s">
        <v>1312</v>
      </c>
      <c r="I250" s="312"/>
      <c r="J250" s="312"/>
      <c r="K250" s="312"/>
      <c r="L250" s="312"/>
      <c r="M250" s="312"/>
      <c r="N250" s="312"/>
      <c r="O250" s="312"/>
      <c r="P250" s="312"/>
      <c r="Q250" s="312"/>
      <c r="R250" s="312"/>
      <c r="S250" s="312"/>
      <c r="T250" s="312"/>
      <c r="U250" s="312"/>
      <c r="V250" s="312"/>
      <c r="W250" s="312"/>
      <c r="X250" s="312"/>
      <c r="Y250" s="312"/>
      <c r="Z250" s="312"/>
      <c r="AA250" s="312"/>
      <c r="AB250" s="312"/>
      <c r="AC250" s="312"/>
      <c r="AD250" s="312"/>
      <c r="AE250" s="312"/>
      <c r="AF250" s="312"/>
      <c r="AG250" s="312"/>
      <c r="AH250" s="312"/>
      <c r="AI250" s="312"/>
      <c r="AJ250" s="312"/>
      <c r="AK250" s="312"/>
    </row>
    <row r="251" spans="1:37" x14ac:dyDescent="0.2">
      <c r="A251" s="453">
        <v>134</v>
      </c>
      <c r="B251" s="375" t="s">
        <v>1547</v>
      </c>
      <c r="C251" s="376">
        <v>0.13250000000000001</v>
      </c>
      <c r="D251" s="391">
        <v>40507190</v>
      </c>
      <c r="E251" s="391">
        <v>45823130</v>
      </c>
      <c r="F251" s="390">
        <v>5315940.74</v>
      </c>
      <c r="G251" s="387">
        <v>531594074</v>
      </c>
      <c r="H251" s="457" t="s">
        <v>1548</v>
      </c>
      <c r="I251" s="312"/>
      <c r="J251" s="312"/>
      <c r="K251" s="312"/>
      <c r="L251" s="312"/>
      <c r="M251" s="312"/>
      <c r="N251" s="312"/>
      <c r="O251" s="312"/>
      <c r="P251" s="312"/>
      <c r="Q251" s="312"/>
      <c r="R251" s="312"/>
      <c r="S251" s="312"/>
      <c r="T251" s="312"/>
      <c r="U251" s="312"/>
      <c r="V251" s="312"/>
      <c r="W251" s="312"/>
      <c r="X251" s="312"/>
      <c r="Y251" s="312"/>
      <c r="Z251" s="312"/>
      <c r="AA251" s="312"/>
      <c r="AB251" s="312"/>
      <c r="AC251" s="312"/>
      <c r="AD251" s="312"/>
      <c r="AE251" s="312"/>
      <c r="AF251" s="312"/>
      <c r="AG251" s="312"/>
      <c r="AH251" s="312"/>
      <c r="AI251" s="312"/>
      <c r="AJ251" s="312"/>
      <c r="AK251" s="312"/>
    </row>
    <row r="252" spans="1:37" x14ac:dyDescent="0.2">
      <c r="A252" s="450">
        <v>135</v>
      </c>
      <c r="B252" s="381" t="s">
        <v>1421</v>
      </c>
      <c r="C252" s="398">
        <v>0.21579999999999999</v>
      </c>
      <c r="D252" s="403">
        <v>6616050</v>
      </c>
      <c r="E252" s="403">
        <v>8043793</v>
      </c>
      <c r="F252" s="393">
        <v>1427743.3</v>
      </c>
      <c r="G252" s="386">
        <v>142774330</v>
      </c>
      <c r="H252" s="456" t="s">
        <v>1548</v>
      </c>
      <c r="I252" s="312"/>
      <c r="J252" s="312"/>
      <c r="K252" s="312"/>
      <c r="L252" s="312"/>
      <c r="M252" s="312"/>
      <c r="N252" s="312"/>
      <c r="O252" s="312"/>
      <c r="P252" s="312"/>
      <c r="Q252" s="312"/>
      <c r="R252" s="312"/>
      <c r="S252" s="312"/>
      <c r="T252" s="312"/>
      <c r="U252" s="312"/>
      <c r="V252" s="312"/>
      <c r="W252" s="312"/>
      <c r="X252" s="312"/>
      <c r="Y252" s="312"/>
      <c r="Z252" s="312"/>
      <c r="AA252" s="312"/>
      <c r="AB252" s="312"/>
      <c r="AC252" s="312"/>
      <c r="AD252" s="312"/>
      <c r="AE252" s="312"/>
      <c r="AF252" s="312"/>
      <c r="AG252" s="312"/>
      <c r="AH252" s="312"/>
      <c r="AI252" s="312"/>
      <c r="AJ252" s="312"/>
      <c r="AK252" s="312"/>
    </row>
    <row r="253" spans="1:37" x14ac:dyDescent="0.2">
      <c r="A253" s="453">
        <v>136</v>
      </c>
      <c r="B253" s="375" t="s">
        <v>1326</v>
      </c>
      <c r="C253" s="376">
        <v>0.17249999999999999</v>
      </c>
      <c r="D253" s="391">
        <v>49403498</v>
      </c>
      <c r="E253" s="391">
        <v>57925601</v>
      </c>
      <c r="F253" s="390">
        <v>8522103.2100000009</v>
      </c>
      <c r="G253" s="387">
        <v>852210321.00000012</v>
      </c>
      <c r="H253" s="457" t="s">
        <v>1548</v>
      </c>
      <c r="I253" s="312"/>
      <c r="J253" s="312"/>
      <c r="K253" s="312"/>
      <c r="L253" s="312"/>
      <c r="M253" s="312"/>
      <c r="N253" s="312"/>
      <c r="O253" s="312"/>
      <c r="P253" s="312"/>
      <c r="Q253" s="312"/>
      <c r="R253" s="312"/>
      <c r="S253" s="312"/>
      <c r="T253" s="312"/>
      <c r="U253" s="312"/>
      <c r="V253" s="312"/>
      <c r="W253" s="312"/>
      <c r="X253" s="312"/>
      <c r="Y253" s="312"/>
      <c r="Z253" s="312"/>
      <c r="AA253" s="312"/>
      <c r="AB253" s="312"/>
      <c r="AC253" s="312"/>
      <c r="AD253" s="312"/>
      <c r="AE253" s="312"/>
      <c r="AF253" s="312"/>
      <c r="AG253" s="312"/>
      <c r="AH253" s="312"/>
      <c r="AI253" s="312"/>
      <c r="AJ253" s="312"/>
      <c r="AK253" s="312"/>
    </row>
    <row r="254" spans="1:37" x14ac:dyDescent="0.2">
      <c r="A254" s="450">
        <v>137</v>
      </c>
      <c r="B254" s="381" t="s">
        <v>1530</v>
      </c>
      <c r="C254" s="398">
        <v>0.2</v>
      </c>
      <c r="D254" s="403">
        <v>509221</v>
      </c>
      <c r="E254" s="403">
        <v>573722</v>
      </c>
      <c r="F254" s="393">
        <v>64501.2</v>
      </c>
      <c r="G254" s="386">
        <v>6450120</v>
      </c>
      <c r="H254" s="456" t="s">
        <v>1549</v>
      </c>
      <c r="I254" s="312"/>
      <c r="J254" s="312"/>
      <c r="K254" s="312"/>
      <c r="L254" s="312"/>
      <c r="M254" s="312"/>
      <c r="N254" s="312"/>
      <c r="O254" s="312"/>
      <c r="P254" s="312"/>
      <c r="Q254" s="312"/>
      <c r="R254" s="312"/>
      <c r="S254" s="312"/>
      <c r="T254" s="312"/>
      <c r="U254" s="312"/>
      <c r="V254" s="312"/>
      <c r="W254" s="312"/>
      <c r="X254" s="312"/>
      <c r="Y254" s="312"/>
      <c r="Z254" s="312"/>
      <c r="AA254" s="312"/>
      <c r="AB254" s="312"/>
      <c r="AC254" s="312"/>
      <c r="AD254" s="312"/>
      <c r="AE254" s="312"/>
      <c r="AF254" s="312"/>
      <c r="AG254" s="312"/>
      <c r="AH254" s="312"/>
      <c r="AI254" s="312"/>
      <c r="AJ254" s="312"/>
      <c r="AK254" s="312"/>
    </row>
    <row r="255" spans="1:37" x14ac:dyDescent="0.2">
      <c r="A255" s="453">
        <v>138</v>
      </c>
      <c r="B255" s="375" t="s">
        <v>1348</v>
      </c>
      <c r="C255" s="376">
        <v>0.23369999999999999</v>
      </c>
      <c r="D255" s="391">
        <v>8539415</v>
      </c>
      <c r="E255" s="391">
        <v>10128333</v>
      </c>
      <c r="F255" s="390">
        <v>1588918.54</v>
      </c>
      <c r="G255" s="387">
        <v>158891854</v>
      </c>
      <c r="H255" s="457" t="s">
        <v>1549</v>
      </c>
      <c r="I255" s="312"/>
      <c r="J255" s="312"/>
      <c r="K255" s="312"/>
      <c r="L255" s="312"/>
      <c r="M255" s="312"/>
      <c r="N255" s="312"/>
      <c r="O255" s="312"/>
      <c r="P255" s="312"/>
      <c r="Q255" s="312"/>
      <c r="R255" s="312"/>
      <c r="S255" s="312"/>
      <c r="T255" s="312"/>
      <c r="U255" s="312"/>
      <c r="V255" s="312"/>
      <c r="W255" s="312"/>
      <c r="X255" s="312"/>
      <c r="Y255" s="312"/>
      <c r="Z255" s="312"/>
      <c r="AA255" s="312"/>
      <c r="AB255" s="312"/>
      <c r="AC255" s="312"/>
      <c r="AD255" s="312"/>
      <c r="AE255" s="312"/>
      <c r="AF255" s="312"/>
      <c r="AG255" s="312"/>
      <c r="AH255" s="312"/>
      <c r="AI255" s="312"/>
      <c r="AJ255" s="312"/>
      <c r="AK255" s="312"/>
    </row>
    <row r="256" spans="1:37" x14ac:dyDescent="0.2">
      <c r="A256" s="450">
        <v>139</v>
      </c>
      <c r="B256" s="381" t="s">
        <v>1550</v>
      </c>
      <c r="C256" s="398">
        <v>0.1</v>
      </c>
      <c r="D256" s="403">
        <v>6292001</v>
      </c>
      <c r="E256" s="403">
        <v>6921200</v>
      </c>
      <c r="F256" s="393">
        <v>629200</v>
      </c>
      <c r="G256" s="386">
        <v>62920000</v>
      </c>
      <c r="H256" s="456" t="s">
        <v>1549</v>
      </c>
      <c r="I256" s="312"/>
      <c r="J256" s="312"/>
      <c r="K256" s="312"/>
      <c r="L256" s="312"/>
      <c r="M256" s="312"/>
      <c r="N256" s="312"/>
      <c r="O256" s="312"/>
      <c r="P256" s="312"/>
      <c r="Q256" s="312"/>
      <c r="R256" s="312"/>
      <c r="S256" s="312"/>
      <c r="T256" s="312"/>
      <c r="U256" s="312"/>
      <c r="V256" s="312"/>
      <c r="W256" s="312"/>
      <c r="X256" s="312"/>
      <c r="Y256" s="312"/>
      <c r="Z256" s="312"/>
      <c r="AA256" s="312"/>
      <c r="AB256" s="312"/>
      <c r="AC256" s="312"/>
      <c r="AD256" s="312"/>
      <c r="AE256" s="312"/>
      <c r="AF256" s="312"/>
      <c r="AG256" s="312"/>
      <c r="AH256" s="312"/>
      <c r="AI256" s="312"/>
      <c r="AJ256" s="312"/>
      <c r="AK256" s="312"/>
    </row>
    <row r="257" spans="1:37" x14ac:dyDescent="0.2">
      <c r="A257" s="453">
        <v>140</v>
      </c>
      <c r="B257" s="394" t="s">
        <v>236</v>
      </c>
      <c r="C257" s="395">
        <v>0.21</v>
      </c>
      <c r="D257" s="397">
        <v>40475357</v>
      </c>
      <c r="E257" s="397">
        <v>46155748</v>
      </c>
      <c r="F257" s="390">
        <v>5680391.29</v>
      </c>
      <c r="G257" s="387">
        <v>568039129</v>
      </c>
      <c r="H257" s="457" t="s">
        <v>1551</v>
      </c>
      <c r="I257" s="312"/>
      <c r="J257" s="312"/>
      <c r="K257" s="312"/>
      <c r="L257" s="312"/>
      <c r="M257" s="312"/>
      <c r="N257" s="312"/>
      <c r="O257" s="312"/>
      <c r="P257" s="312"/>
      <c r="Q257" s="312"/>
      <c r="R257" s="312"/>
      <c r="S257" s="312"/>
      <c r="T257" s="312"/>
      <c r="U257" s="312"/>
      <c r="V257" s="312"/>
      <c r="W257" s="312"/>
      <c r="X257" s="312"/>
      <c r="Y257" s="312"/>
      <c r="Z257" s="312"/>
      <c r="AA257" s="312"/>
      <c r="AB257" s="312"/>
      <c r="AC257" s="312"/>
      <c r="AD257" s="312"/>
      <c r="AE257" s="312"/>
      <c r="AF257" s="312"/>
      <c r="AG257" s="312"/>
      <c r="AH257" s="312"/>
      <c r="AI257" s="312"/>
      <c r="AJ257" s="312"/>
      <c r="AK257" s="312"/>
    </row>
    <row r="258" spans="1:37" x14ac:dyDescent="0.2">
      <c r="A258" s="450">
        <v>141</v>
      </c>
      <c r="B258" s="381" t="s">
        <v>189</v>
      </c>
      <c r="C258" s="398">
        <v>0.3</v>
      </c>
      <c r="D258" s="403">
        <v>51418801</v>
      </c>
      <c r="E258" s="403">
        <v>64916235</v>
      </c>
      <c r="F258" s="392">
        <v>13497435</v>
      </c>
      <c r="G258" s="386">
        <v>1349743500</v>
      </c>
      <c r="H258" s="456" t="s">
        <v>1551</v>
      </c>
      <c r="I258" s="312"/>
      <c r="J258" s="312"/>
      <c r="K258" s="312"/>
      <c r="L258" s="312"/>
      <c r="M258" s="312"/>
      <c r="N258" s="312"/>
      <c r="O258" s="312"/>
      <c r="P258" s="312"/>
      <c r="Q258" s="312"/>
      <c r="R258" s="312"/>
      <c r="S258" s="312"/>
      <c r="T258" s="312"/>
      <c r="U258" s="312"/>
      <c r="V258" s="312"/>
      <c r="W258" s="312"/>
      <c r="X258" s="312"/>
      <c r="Y258" s="312"/>
      <c r="Z258" s="312"/>
      <c r="AA258" s="312"/>
      <c r="AB258" s="312"/>
      <c r="AC258" s="312"/>
      <c r="AD258" s="312"/>
      <c r="AE258" s="312"/>
      <c r="AF258" s="312"/>
      <c r="AG258" s="312"/>
      <c r="AH258" s="312"/>
      <c r="AI258" s="312"/>
      <c r="AJ258" s="312"/>
      <c r="AK258" s="312"/>
    </row>
    <row r="259" spans="1:37" x14ac:dyDescent="0.2">
      <c r="A259" s="453">
        <v>142</v>
      </c>
      <c r="B259" s="394" t="s">
        <v>1552</v>
      </c>
      <c r="C259" s="395">
        <v>0.2</v>
      </c>
      <c r="D259" s="397">
        <v>6713278</v>
      </c>
      <c r="E259" s="397">
        <v>8055933</v>
      </c>
      <c r="F259" s="390">
        <v>1342655.4</v>
      </c>
      <c r="G259" s="387">
        <v>134265540</v>
      </c>
      <c r="H259" s="457" t="s">
        <v>1551</v>
      </c>
      <c r="I259" s="312"/>
      <c r="J259" s="312"/>
      <c r="K259" s="312"/>
      <c r="L259" s="312"/>
      <c r="M259" s="312"/>
      <c r="N259" s="312"/>
      <c r="O259" s="312"/>
      <c r="P259" s="312"/>
      <c r="Q259" s="312"/>
      <c r="R259" s="312"/>
      <c r="S259" s="312"/>
      <c r="T259" s="312"/>
      <c r="U259" s="312"/>
      <c r="V259" s="312"/>
      <c r="W259" s="312"/>
      <c r="X259" s="312"/>
      <c r="Y259" s="312"/>
      <c r="Z259" s="312"/>
      <c r="AA259" s="312"/>
      <c r="AB259" s="312"/>
      <c r="AC259" s="312"/>
      <c r="AD259" s="312"/>
      <c r="AE259" s="312"/>
      <c r="AF259" s="312"/>
      <c r="AG259" s="312"/>
      <c r="AH259" s="312"/>
      <c r="AI259" s="312"/>
      <c r="AJ259" s="312"/>
      <c r="AK259" s="312"/>
    </row>
    <row r="260" spans="1:37" x14ac:dyDescent="0.2">
      <c r="A260" s="450">
        <v>143</v>
      </c>
      <c r="B260" s="381" t="s">
        <v>1553</v>
      </c>
      <c r="C260" s="398">
        <v>0.05</v>
      </c>
      <c r="D260" s="403">
        <v>1000001</v>
      </c>
      <c r="E260" s="403">
        <v>1050000</v>
      </c>
      <c r="F260" s="392">
        <v>50000</v>
      </c>
      <c r="G260" s="386">
        <v>5000000</v>
      </c>
      <c r="H260" s="456" t="s">
        <v>1554</v>
      </c>
      <c r="I260" s="312"/>
      <c r="J260" s="312"/>
      <c r="K260" s="312"/>
      <c r="L260" s="312"/>
      <c r="M260" s="312"/>
      <c r="N260" s="312"/>
      <c r="O260" s="312"/>
      <c r="P260" s="312"/>
      <c r="Q260" s="312"/>
      <c r="R260" s="312"/>
      <c r="S260" s="312"/>
      <c r="T260" s="312"/>
      <c r="U260" s="312"/>
      <c r="V260" s="312"/>
      <c r="W260" s="312"/>
      <c r="X260" s="312"/>
      <c r="Y260" s="312"/>
      <c r="Z260" s="312"/>
      <c r="AA260" s="312"/>
      <c r="AB260" s="312"/>
      <c r="AC260" s="312"/>
      <c r="AD260" s="312"/>
      <c r="AE260" s="312"/>
      <c r="AF260" s="312"/>
      <c r="AG260" s="312"/>
      <c r="AH260" s="312"/>
      <c r="AI260" s="312"/>
      <c r="AJ260" s="312"/>
      <c r="AK260" s="312"/>
    </row>
    <row r="261" spans="1:37" x14ac:dyDescent="0.2">
      <c r="A261" s="453">
        <v>144</v>
      </c>
      <c r="B261" s="394" t="s">
        <v>1478</v>
      </c>
      <c r="C261" s="395">
        <v>9.2499999999999999E-2</v>
      </c>
      <c r="D261" s="397">
        <v>1488241</v>
      </c>
      <c r="E261" s="397">
        <v>1625903</v>
      </c>
      <c r="F261" s="390">
        <v>137662.20000000001</v>
      </c>
      <c r="G261" s="387">
        <v>13766220.000000002</v>
      </c>
      <c r="H261" s="457" t="s">
        <v>1554</v>
      </c>
      <c r="I261" s="312"/>
      <c r="J261" s="312"/>
      <c r="K261" s="312"/>
      <c r="L261" s="312"/>
      <c r="M261" s="312"/>
      <c r="N261" s="312"/>
      <c r="O261" s="312"/>
      <c r="P261" s="312"/>
      <c r="Q261" s="312"/>
      <c r="R261" s="312"/>
      <c r="S261" s="312"/>
      <c r="T261" s="312"/>
      <c r="U261" s="312"/>
      <c r="V261" s="312"/>
      <c r="W261" s="312"/>
      <c r="X261" s="312"/>
      <c r="Y261" s="312"/>
      <c r="Z261" s="312"/>
      <c r="AA261" s="312"/>
      <c r="AB261" s="312"/>
      <c r="AC261" s="312"/>
      <c r="AD261" s="312"/>
      <c r="AE261" s="312"/>
      <c r="AF261" s="312"/>
      <c r="AG261" s="312"/>
      <c r="AH261" s="312"/>
      <c r="AI261" s="312"/>
      <c r="AJ261" s="312"/>
      <c r="AK261" s="312"/>
    </row>
    <row r="262" spans="1:37" x14ac:dyDescent="0.2">
      <c r="A262" s="450">
        <v>145</v>
      </c>
      <c r="B262" s="381" t="s">
        <v>1555</v>
      </c>
      <c r="C262" s="398">
        <v>0.23</v>
      </c>
      <c r="D262" s="403">
        <v>45768911</v>
      </c>
      <c r="E262" s="403">
        <v>56295760</v>
      </c>
      <c r="F262" s="392">
        <v>10526850</v>
      </c>
      <c r="G262" s="386">
        <v>1052685000</v>
      </c>
      <c r="H262" s="456" t="s">
        <v>1556</v>
      </c>
      <c r="I262" s="312"/>
      <c r="J262" s="312"/>
      <c r="K262" s="312"/>
      <c r="L262" s="312"/>
      <c r="M262" s="312"/>
      <c r="N262" s="312"/>
      <c r="O262" s="312"/>
      <c r="P262" s="312"/>
      <c r="Q262" s="312"/>
      <c r="R262" s="312"/>
      <c r="S262" s="312"/>
      <c r="T262" s="312"/>
      <c r="U262" s="312"/>
      <c r="V262" s="312"/>
      <c r="W262" s="312"/>
      <c r="X262" s="312"/>
      <c r="Y262" s="312"/>
      <c r="Z262" s="312"/>
      <c r="AA262" s="312"/>
      <c r="AB262" s="312"/>
      <c r="AC262" s="312"/>
      <c r="AD262" s="312"/>
      <c r="AE262" s="312"/>
      <c r="AF262" s="312"/>
      <c r="AG262" s="312"/>
      <c r="AH262" s="312"/>
      <c r="AI262" s="312"/>
      <c r="AJ262" s="312"/>
      <c r="AK262" s="312"/>
    </row>
    <row r="263" spans="1:37" x14ac:dyDescent="0.2">
      <c r="A263" s="453">
        <v>146</v>
      </c>
      <c r="B263" s="375" t="s">
        <v>1328</v>
      </c>
      <c r="C263" s="376">
        <v>0.16</v>
      </c>
      <c r="D263" s="391">
        <v>650001</v>
      </c>
      <c r="E263" s="391">
        <v>691600</v>
      </c>
      <c r="F263" s="390">
        <v>41600</v>
      </c>
      <c r="G263" s="387">
        <v>4160000</v>
      </c>
      <c r="H263" s="457" t="s">
        <v>1556</v>
      </c>
      <c r="I263" s="312"/>
      <c r="J263" s="312"/>
      <c r="K263" s="312"/>
      <c r="L263" s="312"/>
      <c r="M263" s="312"/>
      <c r="N263" s="312"/>
      <c r="O263" s="312"/>
      <c r="P263" s="312"/>
      <c r="Q263" s="312"/>
      <c r="R263" s="312"/>
      <c r="S263" s="312"/>
      <c r="T263" s="312"/>
      <c r="U263" s="312"/>
      <c r="V263" s="312"/>
      <c r="W263" s="312"/>
      <c r="X263" s="312"/>
      <c r="Y263" s="312"/>
      <c r="Z263" s="312"/>
      <c r="AA263" s="312"/>
      <c r="AB263" s="312"/>
      <c r="AC263" s="312"/>
      <c r="AD263" s="312"/>
      <c r="AE263" s="312"/>
      <c r="AF263" s="312"/>
      <c r="AG263" s="312"/>
      <c r="AH263" s="312"/>
      <c r="AI263" s="312"/>
      <c r="AJ263" s="312"/>
      <c r="AK263" s="312"/>
    </row>
    <row r="264" spans="1:37" x14ac:dyDescent="0.2">
      <c r="A264" s="450">
        <v>147</v>
      </c>
      <c r="B264" s="381" t="s">
        <v>1557</v>
      </c>
      <c r="C264" s="398">
        <v>0.15</v>
      </c>
      <c r="D264" s="403">
        <v>4457145</v>
      </c>
      <c r="E264" s="403">
        <v>5125716</v>
      </c>
      <c r="F264" s="393">
        <v>668571.48</v>
      </c>
      <c r="G264" s="386">
        <v>66857148</v>
      </c>
      <c r="H264" s="456" t="s">
        <v>1420</v>
      </c>
      <c r="I264" s="312"/>
      <c r="J264" s="312"/>
      <c r="K264" s="312"/>
      <c r="L264" s="312"/>
      <c r="M264" s="312"/>
      <c r="N264" s="312"/>
      <c r="O264" s="312"/>
      <c r="P264" s="312"/>
      <c r="Q264" s="312"/>
      <c r="R264" s="312"/>
      <c r="S264" s="312"/>
      <c r="T264" s="312"/>
      <c r="U264" s="312"/>
      <c r="V264" s="312"/>
      <c r="W264" s="312"/>
      <c r="X264" s="312"/>
      <c r="Y264" s="312"/>
      <c r="Z264" s="312"/>
      <c r="AA264" s="312"/>
      <c r="AB264" s="312"/>
      <c r="AC264" s="312"/>
      <c r="AD264" s="312"/>
      <c r="AE264" s="312"/>
      <c r="AF264" s="312"/>
      <c r="AG264" s="312"/>
      <c r="AH264" s="312"/>
      <c r="AI264" s="312"/>
      <c r="AJ264" s="312"/>
      <c r="AK264" s="312"/>
    </row>
    <row r="265" spans="1:37" x14ac:dyDescent="0.2">
      <c r="A265" s="453">
        <v>148</v>
      </c>
      <c r="B265" s="375" t="s">
        <v>1256</v>
      </c>
      <c r="C265" s="376">
        <v>0.2175</v>
      </c>
      <c r="D265" s="391">
        <v>2905001</v>
      </c>
      <c r="E265" s="391">
        <v>3536838</v>
      </c>
      <c r="F265" s="390">
        <v>631837.5</v>
      </c>
      <c r="G265" s="387">
        <v>63183750</v>
      </c>
      <c r="H265" s="457" t="s">
        <v>1558</v>
      </c>
      <c r="I265" s="312"/>
      <c r="J265" s="312"/>
      <c r="K265" s="312"/>
      <c r="L265" s="312"/>
      <c r="M265" s="312"/>
      <c r="N265" s="312"/>
      <c r="O265" s="312"/>
      <c r="P265" s="312"/>
      <c r="Q265" s="312"/>
      <c r="R265" s="312"/>
      <c r="S265" s="312"/>
      <c r="T265" s="312"/>
      <c r="U265" s="312"/>
      <c r="V265" s="312"/>
      <c r="W265" s="312"/>
      <c r="X265" s="312"/>
      <c r="Y265" s="312"/>
      <c r="Z265" s="312"/>
      <c r="AA265" s="312"/>
      <c r="AB265" s="312"/>
      <c r="AC265" s="312"/>
      <c r="AD265" s="312"/>
      <c r="AE265" s="312"/>
      <c r="AF265" s="312"/>
      <c r="AG265" s="312"/>
      <c r="AH265" s="312"/>
      <c r="AI265" s="312"/>
      <c r="AJ265" s="312"/>
      <c r="AK265" s="312"/>
    </row>
    <row r="266" spans="1:37" x14ac:dyDescent="0.2">
      <c r="A266" s="450">
        <v>149</v>
      </c>
      <c r="B266" s="381" t="s">
        <v>1445</v>
      </c>
      <c r="C266" s="398">
        <v>0.2</v>
      </c>
      <c r="D266" s="403">
        <v>59064001</v>
      </c>
      <c r="E266" s="403">
        <v>70876800</v>
      </c>
      <c r="F266" s="392">
        <v>11812800</v>
      </c>
      <c r="G266" s="386">
        <v>1181280000</v>
      </c>
      <c r="H266" s="456" t="s">
        <v>1423</v>
      </c>
      <c r="I266" s="312"/>
      <c r="J266" s="312"/>
      <c r="K266" s="312"/>
      <c r="L266" s="312"/>
      <c r="M266" s="312"/>
      <c r="N266" s="312"/>
      <c r="O266" s="312"/>
      <c r="P266" s="312"/>
      <c r="Q266" s="312"/>
      <c r="R266" s="312"/>
      <c r="S266" s="312"/>
      <c r="T266" s="312"/>
      <c r="U266" s="312"/>
      <c r="V266" s="312"/>
      <c r="W266" s="312"/>
      <c r="X266" s="312"/>
      <c r="Y266" s="312"/>
      <c r="Z266" s="312"/>
      <c r="AA266" s="312"/>
      <c r="AB266" s="312"/>
      <c r="AC266" s="312"/>
      <c r="AD266" s="312"/>
      <c r="AE266" s="312"/>
      <c r="AF266" s="312"/>
      <c r="AG266" s="312"/>
      <c r="AH266" s="312"/>
      <c r="AI266" s="312"/>
      <c r="AJ266" s="312"/>
      <c r="AK266" s="312"/>
    </row>
    <row r="267" spans="1:37" x14ac:dyDescent="0.2">
      <c r="A267" s="453">
        <v>150</v>
      </c>
      <c r="B267" s="375" t="s">
        <v>1364</v>
      </c>
      <c r="C267" s="376">
        <v>0.35</v>
      </c>
      <c r="D267" s="391">
        <v>5158478</v>
      </c>
      <c r="E267" s="391">
        <v>6061211</v>
      </c>
      <c r="F267" s="390">
        <v>902733.45750000002</v>
      </c>
      <c r="G267" s="387">
        <v>90273345.75</v>
      </c>
      <c r="H267" s="457" t="s">
        <v>1423</v>
      </c>
      <c r="I267" s="312"/>
      <c r="J267" s="312"/>
      <c r="K267" s="312"/>
      <c r="L267" s="312"/>
      <c r="M267" s="312"/>
      <c r="N267" s="312"/>
      <c r="O267" s="312"/>
      <c r="P267" s="312"/>
      <c r="Q267" s="312"/>
      <c r="R267" s="312"/>
      <c r="S267" s="312"/>
      <c r="T267" s="312"/>
      <c r="U267" s="312"/>
      <c r="V267" s="312"/>
      <c r="W267" s="312"/>
      <c r="X267" s="312"/>
      <c r="Y267" s="312"/>
      <c r="Z267" s="312"/>
      <c r="AA267" s="312"/>
      <c r="AB267" s="312"/>
      <c r="AC267" s="312"/>
      <c r="AD267" s="312"/>
      <c r="AE267" s="312"/>
      <c r="AF267" s="312"/>
      <c r="AG267" s="312"/>
      <c r="AH267" s="312"/>
      <c r="AI267" s="312"/>
      <c r="AJ267" s="312"/>
      <c r="AK267" s="312"/>
    </row>
    <row r="268" spans="1:37" x14ac:dyDescent="0.2">
      <c r="A268" s="450">
        <v>151</v>
      </c>
      <c r="B268" s="381" t="s">
        <v>1353</v>
      </c>
      <c r="C268" s="398">
        <v>0.32940000000000003</v>
      </c>
      <c r="D268" s="403">
        <v>6647377</v>
      </c>
      <c r="E268" s="403">
        <v>7863845</v>
      </c>
      <c r="F268" s="393">
        <v>1216469</v>
      </c>
      <c r="G268" s="386">
        <v>121646900</v>
      </c>
      <c r="H268" s="456" t="s">
        <v>1423</v>
      </c>
      <c r="I268" s="312"/>
      <c r="J268" s="312"/>
      <c r="K268" s="312"/>
      <c r="L268" s="312"/>
      <c r="M268" s="312"/>
      <c r="N268" s="312"/>
      <c r="O268" s="312"/>
      <c r="P268" s="312"/>
      <c r="Q268" s="312"/>
      <c r="R268" s="312"/>
      <c r="S268" s="312"/>
      <c r="T268" s="312"/>
      <c r="U268" s="312"/>
      <c r="V268" s="312"/>
      <c r="W268" s="312"/>
      <c r="X268" s="312"/>
      <c r="Y268" s="312"/>
      <c r="Z268" s="312"/>
      <c r="AA268" s="312"/>
      <c r="AB268" s="312"/>
      <c r="AC268" s="312"/>
      <c r="AD268" s="312"/>
      <c r="AE268" s="312"/>
      <c r="AF268" s="312"/>
      <c r="AG268" s="312"/>
      <c r="AH268" s="312"/>
      <c r="AI268" s="312"/>
      <c r="AJ268" s="312"/>
      <c r="AK268" s="312"/>
    </row>
    <row r="269" spans="1:37" x14ac:dyDescent="0.2">
      <c r="A269" s="453">
        <v>152</v>
      </c>
      <c r="B269" s="375" t="s">
        <v>1134</v>
      </c>
      <c r="C269" s="376">
        <v>0.1</v>
      </c>
      <c r="D269" s="391">
        <v>36930401</v>
      </c>
      <c r="E269" s="391">
        <v>40619401</v>
      </c>
      <c r="F269" s="390">
        <v>3689000.2</v>
      </c>
      <c r="G269" s="387">
        <v>368900020</v>
      </c>
      <c r="H269" s="457" t="s">
        <v>1559</v>
      </c>
      <c r="I269" s="312"/>
      <c r="J269" s="312"/>
      <c r="K269" s="312"/>
      <c r="L269" s="312"/>
      <c r="M269" s="312"/>
      <c r="N269" s="312"/>
      <c r="O269" s="312"/>
      <c r="P269" s="312"/>
      <c r="Q269" s="312"/>
      <c r="R269" s="312"/>
      <c r="S269" s="312"/>
      <c r="T269" s="312"/>
      <c r="U269" s="312"/>
      <c r="V269" s="312"/>
      <c r="W269" s="312"/>
      <c r="X269" s="312"/>
      <c r="Y269" s="312"/>
      <c r="Z269" s="312"/>
      <c r="AA269" s="312"/>
      <c r="AB269" s="312"/>
      <c r="AC269" s="312"/>
      <c r="AD269" s="312"/>
      <c r="AE269" s="312"/>
      <c r="AF269" s="312"/>
      <c r="AG269" s="312"/>
      <c r="AH269" s="312"/>
      <c r="AI269" s="312"/>
      <c r="AJ269" s="312"/>
      <c r="AK269" s="312"/>
    </row>
    <row r="270" spans="1:37" x14ac:dyDescent="0.2">
      <c r="A270" s="450">
        <v>153</v>
      </c>
      <c r="B270" s="381" t="s">
        <v>1560</v>
      </c>
      <c r="C270" s="398">
        <v>0.15759999999999999</v>
      </c>
      <c r="D270" s="403">
        <v>62563788</v>
      </c>
      <c r="E270" s="403">
        <v>72426616</v>
      </c>
      <c r="F270" s="393">
        <v>9862829</v>
      </c>
      <c r="G270" s="386">
        <v>986282900</v>
      </c>
      <c r="H270" s="456" t="s">
        <v>1559</v>
      </c>
      <c r="I270" s="312"/>
      <c r="J270" s="312"/>
      <c r="K270" s="312"/>
      <c r="L270" s="312"/>
      <c r="M270" s="312"/>
      <c r="N270" s="312"/>
      <c r="O270" s="312"/>
      <c r="P270" s="312"/>
      <c r="Q270" s="312"/>
      <c r="R270" s="312"/>
      <c r="S270" s="312"/>
      <c r="T270" s="312"/>
      <c r="U270" s="312"/>
      <c r="V270" s="312"/>
      <c r="W270" s="312"/>
      <c r="X270" s="312"/>
      <c r="Y270" s="312"/>
      <c r="Z270" s="312"/>
      <c r="AA270" s="312"/>
      <c r="AB270" s="312"/>
      <c r="AC270" s="312"/>
      <c r="AD270" s="312"/>
      <c r="AE270" s="312"/>
      <c r="AF270" s="312"/>
      <c r="AG270" s="312"/>
      <c r="AH270" s="312"/>
      <c r="AI270" s="312"/>
      <c r="AJ270" s="312"/>
      <c r="AK270" s="312"/>
    </row>
    <row r="271" spans="1:37" x14ac:dyDescent="0.2">
      <c r="A271" s="453">
        <v>154</v>
      </c>
      <c r="B271" s="375" t="s">
        <v>397</v>
      </c>
      <c r="C271" s="376">
        <v>0.25</v>
      </c>
      <c r="D271" s="391">
        <v>3076501</v>
      </c>
      <c r="E271" s="391">
        <v>3845625</v>
      </c>
      <c r="F271" s="390">
        <v>769125</v>
      </c>
      <c r="G271" s="387">
        <v>76912500</v>
      </c>
      <c r="H271" s="457" t="s">
        <v>1425</v>
      </c>
      <c r="I271" s="312"/>
      <c r="J271" s="312"/>
      <c r="K271" s="312"/>
      <c r="L271" s="312"/>
      <c r="M271" s="312"/>
      <c r="N271" s="312"/>
      <c r="O271" s="312"/>
      <c r="P271" s="312"/>
      <c r="Q271" s="312"/>
      <c r="R271" s="312"/>
      <c r="S271" s="312"/>
      <c r="T271" s="312"/>
      <c r="U271" s="312"/>
      <c r="V271" s="312"/>
      <c r="W271" s="312"/>
      <c r="X271" s="312"/>
      <c r="Y271" s="312"/>
      <c r="Z271" s="312"/>
      <c r="AA271" s="312"/>
      <c r="AB271" s="312"/>
      <c r="AC271" s="312"/>
      <c r="AD271" s="312"/>
      <c r="AE271" s="312"/>
      <c r="AF271" s="312"/>
      <c r="AG271" s="312"/>
      <c r="AH271" s="312"/>
      <c r="AI271" s="312"/>
      <c r="AJ271" s="312"/>
      <c r="AK271" s="312"/>
    </row>
    <row r="272" spans="1:37" x14ac:dyDescent="0.2">
      <c r="A272" s="450">
        <v>155</v>
      </c>
      <c r="B272" s="381" t="s">
        <v>1561</v>
      </c>
      <c r="C272" s="398">
        <v>0.2</v>
      </c>
      <c r="D272" s="403">
        <v>2700001</v>
      </c>
      <c r="E272" s="403">
        <v>3060000</v>
      </c>
      <c r="F272" s="393">
        <v>360000</v>
      </c>
      <c r="G272" s="386">
        <v>36000000</v>
      </c>
      <c r="H272" s="456" t="s">
        <v>1562</v>
      </c>
      <c r="I272" s="312"/>
      <c r="J272" s="312"/>
      <c r="K272" s="312"/>
      <c r="L272" s="312"/>
      <c r="M272" s="312"/>
      <c r="N272" s="312"/>
      <c r="O272" s="312"/>
      <c r="P272" s="312"/>
      <c r="Q272" s="312"/>
      <c r="R272" s="312"/>
      <c r="S272" s="312"/>
      <c r="T272" s="312"/>
      <c r="U272" s="312"/>
      <c r="V272" s="312"/>
      <c r="W272" s="312"/>
      <c r="X272" s="312"/>
      <c r="Y272" s="312"/>
      <c r="Z272" s="312"/>
      <c r="AA272" s="312"/>
      <c r="AB272" s="312"/>
      <c r="AC272" s="312"/>
      <c r="AD272" s="312"/>
      <c r="AE272" s="312"/>
      <c r="AF272" s="312"/>
      <c r="AG272" s="312"/>
      <c r="AH272" s="312"/>
      <c r="AI272" s="312"/>
      <c r="AJ272" s="312"/>
      <c r="AK272" s="312"/>
    </row>
    <row r="273" spans="1:37" x14ac:dyDescent="0.2">
      <c r="A273" s="453">
        <v>156</v>
      </c>
      <c r="B273" s="375" t="s">
        <v>243</v>
      </c>
      <c r="C273" s="376">
        <v>0.2</v>
      </c>
      <c r="D273" s="391">
        <v>3564001</v>
      </c>
      <c r="E273" s="391">
        <v>4276800</v>
      </c>
      <c r="F273" s="390">
        <v>712800</v>
      </c>
      <c r="G273" s="387">
        <v>71280000</v>
      </c>
      <c r="H273" s="457" t="s">
        <v>1562</v>
      </c>
      <c r="I273" s="312"/>
      <c r="J273" s="312"/>
      <c r="K273" s="312"/>
      <c r="L273" s="312"/>
      <c r="M273" s="312"/>
      <c r="N273" s="312"/>
      <c r="O273" s="312"/>
      <c r="P273" s="312"/>
      <c r="Q273" s="312"/>
      <c r="R273" s="312"/>
      <c r="S273" s="312"/>
      <c r="T273" s="312"/>
      <c r="U273" s="312"/>
      <c r="V273" s="312"/>
      <c r="W273" s="312"/>
      <c r="X273" s="312"/>
      <c r="Y273" s="312"/>
      <c r="Z273" s="312"/>
      <c r="AA273" s="312"/>
      <c r="AB273" s="312"/>
      <c r="AC273" s="312"/>
      <c r="AD273" s="312"/>
      <c r="AE273" s="312"/>
      <c r="AF273" s="312"/>
      <c r="AG273" s="312"/>
      <c r="AH273" s="312"/>
      <c r="AI273" s="312"/>
      <c r="AJ273" s="312"/>
      <c r="AK273" s="312"/>
    </row>
    <row r="274" spans="1:37" x14ac:dyDescent="0.2">
      <c r="A274" s="450">
        <v>157</v>
      </c>
      <c r="B274" s="381" t="s">
        <v>1563</v>
      </c>
      <c r="C274" s="398">
        <v>0.15</v>
      </c>
      <c r="D274" s="403">
        <v>1000001</v>
      </c>
      <c r="E274" s="403">
        <v>1150000</v>
      </c>
      <c r="F274" s="393">
        <v>150000</v>
      </c>
      <c r="G274" s="386">
        <v>15000000</v>
      </c>
      <c r="H274" s="456" t="s">
        <v>1562</v>
      </c>
      <c r="I274" s="312"/>
      <c r="J274" s="312"/>
      <c r="K274" s="312"/>
      <c r="L274" s="312"/>
      <c r="M274" s="312"/>
      <c r="N274" s="312"/>
      <c r="O274" s="312"/>
      <c r="P274" s="312"/>
      <c r="Q274" s="312"/>
      <c r="R274" s="312"/>
      <c r="S274" s="312"/>
      <c r="T274" s="312"/>
      <c r="U274" s="312"/>
      <c r="V274" s="312"/>
      <c r="W274" s="312"/>
      <c r="X274" s="312"/>
      <c r="Y274" s="312"/>
      <c r="Z274" s="312"/>
      <c r="AA274" s="312"/>
      <c r="AB274" s="312"/>
      <c r="AC274" s="312"/>
      <c r="AD274" s="312"/>
      <c r="AE274" s="312"/>
      <c r="AF274" s="312"/>
      <c r="AG274" s="312"/>
      <c r="AH274" s="312"/>
      <c r="AI274" s="312"/>
      <c r="AJ274" s="312"/>
      <c r="AK274" s="312"/>
    </row>
    <row r="275" spans="1:37" x14ac:dyDescent="0.2">
      <c r="A275" s="453">
        <v>158</v>
      </c>
      <c r="B275" s="375" t="s">
        <v>191</v>
      </c>
      <c r="C275" s="376">
        <v>0.25</v>
      </c>
      <c r="D275" s="391">
        <v>24771430</v>
      </c>
      <c r="E275" s="391">
        <v>30964287</v>
      </c>
      <c r="F275" s="390">
        <v>6192857.25</v>
      </c>
      <c r="G275" s="387">
        <v>619285725</v>
      </c>
      <c r="H275" s="457" t="s">
        <v>1562</v>
      </c>
      <c r="I275" s="312"/>
      <c r="J275" s="312"/>
      <c r="K275" s="312"/>
      <c r="L275" s="312"/>
      <c r="M275" s="312"/>
      <c r="N275" s="312"/>
      <c r="O275" s="312"/>
      <c r="P275" s="312"/>
      <c r="Q275" s="312"/>
      <c r="R275" s="312"/>
      <c r="S275" s="312"/>
      <c r="T275" s="312"/>
      <c r="U275" s="312"/>
      <c r="V275" s="312"/>
      <c r="W275" s="312"/>
      <c r="X275" s="312"/>
      <c r="Y275" s="312"/>
      <c r="Z275" s="312"/>
      <c r="AA275" s="312"/>
      <c r="AB275" s="312"/>
      <c r="AC275" s="312"/>
      <c r="AD275" s="312"/>
      <c r="AE275" s="312"/>
      <c r="AF275" s="312"/>
      <c r="AG275" s="312"/>
      <c r="AH275" s="312"/>
      <c r="AI275" s="312"/>
      <c r="AJ275" s="312"/>
      <c r="AK275" s="312"/>
    </row>
    <row r="276" spans="1:37" x14ac:dyDescent="0.2">
      <c r="A276" s="450">
        <v>159</v>
      </c>
      <c r="B276" s="381" t="s">
        <v>1564</v>
      </c>
      <c r="C276" s="398">
        <v>7.9000000000000001E-2</v>
      </c>
      <c r="D276" s="403">
        <v>11562226</v>
      </c>
      <c r="E276" s="403">
        <v>12475641</v>
      </c>
      <c r="F276" s="393">
        <v>913416</v>
      </c>
      <c r="G276" s="386">
        <v>91341600</v>
      </c>
      <c r="H276" s="456" t="s">
        <v>1565</v>
      </c>
      <c r="I276" s="312"/>
      <c r="J276" s="312"/>
      <c r="K276" s="312"/>
      <c r="L276" s="312"/>
      <c r="M276" s="312"/>
      <c r="N276" s="312"/>
      <c r="O276" s="312"/>
      <c r="P276" s="312"/>
      <c r="Q276" s="312"/>
      <c r="R276" s="312"/>
      <c r="S276" s="312"/>
      <c r="T276" s="312"/>
      <c r="U276" s="312"/>
      <c r="V276" s="312"/>
      <c r="W276" s="312"/>
      <c r="X276" s="312"/>
      <c r="Y276" s="312"/>
      <c r="Z276" s="312"/>
      <c r="AA276" s="312"/>
      <c r="AB276" s="312"/>
      <c r="AC276" s="312"/>
      <c r="AD276" s="312"/>
      <c r="AE276" s="312"/>
      <c r="AF276" s="312"/>
      <c r="AG276" s="312"/>
      <c r="AH276" s="312"/>
      <c r="AI276" s="312"/>
      <c r="AJ276" s="312"/>
      <c r="AK276" s="312"/>
    </row>
    <row r="277" spans="1:37" x14ac:dyDescent="0.2">
      <c r="A277" s="453">
        <v>160</v>
      </c>
      <c r="B277" s="375" t="s">
        <v>1566</v>
      </c>
      <c r="C277" s="376">
        <v>0.6</v>
      </c>
      <c r="D277" s="391">
        <v>376418</v>
      </c>
      <c r="E277" s="391">
        <v>526417</v>
      </c>
      <c r="F277" s="390">
        <v>150000</v>
      </c>
      <c r="G277" s="387">
        <v>15000000</v>
      </c>
      <c r="H277" s="457" t="s">
        <v>1565</v>
      </c>
      <c r="I277" s="312"/>
      <c r="J277" s="312"/>
      <c r="K277" s="312"/>
      <c r="L277" s="312"/>
      <c r="M277" s="312"/>
      <c r="N277" s="312"/>
      <c r="O277" s="312"/>
      <c r="P277" s="312"/>
      <c r="Q277" s="312"/>
      <c r="R277" s="312"/>
      <c r="S277" s="312"/>
      <c r="T277" s="312"/>
      <c r="U277" s="312"/>
      <c r="V277" s="312"/>
      <c r="W277" s="312"/>
      <c r="X277" s="312"/>
      <c r="Y277" s="312"/>
      <c r="Z277" s="312"/>
      <c r="AA277" s="312"/>
      <c r="AB277" s="312"/>
      <c r="AC277" s="312"/>
      <c r="AD277" s="312"/>
      <c r="AE277" s="312"/>
      <c r="AF277" s="312"/>
      <c r="AG277" s="312"/>
      <c r="AH277" s="312"/>
      <c r="AI277" s="312"/>
      <c r="AJ277" s="312"/>
      <c r="AK277" s="312"/>
    </row>
    <row r="278" spans="1:37" x14ac:dyDescent="0.2">
      <c r="A278" s="450">
        <v>161</v>
      </c>
      <c r="B278" s="381" t="s">
        <v>1567</v>
      </c>
      <c r="C278" s="398">
        <v>0.05</v>
      </c>
      <c r="D278" s="403">
        <v>6250001</v>
      </c>
      <c r="E278" s="403">
        <v>6562500</v>
      </c>
      <c r="F278" s="393">
        <v>312500</v>
      </c>
      <c r="G278" s="386">
        <v>31250000</v>
      </c>
      <c r="H278" s="456" t="s">
        <v>1433</v>
      </c>
      <c r="I278" s="312"/>
      <c r="J278" s="312"/>
      <c r="K278" s="312"/>
      <c r="L278" s="312"/>
      <c r="M278" s="312"/>
      <c r="N278" s="312"/>
      <c r="O278" s="312"/>
      <c r="P278" s="312"/>
      <c r="Q278" s="312"/>
      <c r="R278" s="312"/>
      <c r="S278" s="312"/>
      <c r="T278" s="312"/>
      <c r="U278" s="312"/>
      <c r="V278" s="312"/>
      <c r="W278" s="312"/>
      <c r="X278" s="312"/>
      <c r="Y278" s="312"/>
      <c r="Z278" s="312"/>
      <c r="AA278" s="312"/>
      <c r="AB278" s="312"/>
      <c r="AC278" s="312"/>
      <c r="AD278" s="312"/>
      <c r="AE278" s="312"/>
      <c r="AF278" s="312"/>
      <c r="AG278" s="312"/>
      <c r="AH278" s="312"/>
      <c r="AI278" s="312"/>
      <c r="AJ278" s="312"/>
      <c r="AK278" s="312"/>
    </row>
    <row r="279" spans="1:37" x14ac:dyDescent="0.2">
      <c r="A279" s="453">
        <v>162</v>
      </c>
      <c r="B279" s="375" t="s">
        <v>1469</v>
      </c>
      <c r="C279" s="376">
        <v>0.28139999999999998</v>
      </c>
      <c r="D279" s="391">
        <v>7885820</v>
      </c>
      <c r="E279" s="391">
        <v>10104708</v>
      </c>
      <c r="F279" s="390">
        <v>2218889</v>
      </c>
      <c r="G279" s="387">
        <v>221888900</v>
      </c>
      <c r="H279" s="457" t="s">
        <v>1568</v>
      </c>
      <c r="I279" s="312"/>
      <c r="J279" s="312"/>
      <c r="K279" s="312"/>
      <c r="L279" s="312"/>
      <c r="M279" s="312"/>
      <c r="N279" s="312"/>
      <c r="O279" s="312"/>
      <c r="P279" s="312"/>
      <c r="Q279" s="312"/>
      <c r="R279" s="312"/>
      <c r="S279" s="312"/>
      <c r="T279" s="312"/>
      <c r="U279" s="312"/>
      <c r="V279" s="312"/>
      <c r="W279" s="312"/>
      <c r="X279" s="312"/>
      <c r="Y279" s="312"/>
      <c r="Z279" s="312"/>
      <c r="AA279" s="312"/>
      <c r="AB279" s="312"/>
      <c r="AC279" s="312"/>
      <c r="AD279" s="312"/>
      <c r="AE279" s="312"/>
      <c r="AF279" s="312"/>
      <c r="AG279" s="312"/>
      <c r="AH279" s="312"/>
      <c r="AI279" s="312"/>
      <c r="AJ279" s="312"/>
      <c r="AK279" s="312"/>
    </row>
    <row r="280" spans="1:37" x14ac:dyDescent="0.2">
      <c r="A280" s="450">
        <v>163</v>
      </c>
      <c r="B280" s="381" t="s">
        <v>1463</v>
      </c>
      <c r="C280" s="398">
        <v>5.1499999999999997E-2</v>
      </c>
      <c r="D280" s="403">
        <v>2095001</v>
      </c>
      <c r="E280" s="403">
        <v>2202949</v>
      </c>
      <c r="F280" s="393">
        <v>107949</v>
      </c>
      <c r="G280" s="386">
        <v>10794900</v>
      </c>
      <c r="H280" s="456" t="s">
        <v>1568</v>
      </c>
      <c r="I280" s="312"/>
      <c r="J280" s="312"/>
      <c r="K280" s="312"/>
      <c r="L280" s="312"/>
      <c r="M280" s="312"/>
      <c r="N280" s="312"/>
      <c r="O280" s="312"/>
      <c r="P280" s="312"/>
      <c r="Q280" s="312"/>
      <c r="R280" s="312"/>
      <c r="S280" s="312"/>
      <c r="T280" s="312"/>
      <c r="U280" s="312"/>
      <c r="V280" s="312"/>
      <c r="W280" s="312"/>
      <c r="X280" s="312"/>
      <c r="Y280" s="312"/>
      <c r="Z280" s="312"/>
      <c r="AA280" s="312"/>
      <c r="AB280" s="312"/>
      <c r="AC280" s="312"/>
      <c r="AD280" s="312"/>
      <c r="AE280" s="312"/>
      <c r="AF280" s="312"/>
      <c r="AG280" s="312"/>
      <c r="AH280" s="312"/>
      <c r="AI280" s="312"/>
      <c r="AJ280" s="312"/>
      <c r="AK280" s="312"/>
    </row>
    <row r="281" spans="1:37" ht="13.5" thickBot="1" x14ac:dyDescent="0.25">
      <c r="A281" s="458">
        <v>164</v>
      </c>
      <c r="B281" s="459" t="s">
        <v>1569</v>
      </c>
      <c r="C281" s="460">
        <v>2.8799999999999999E-2</v>
      </c>
      <c r="D281" s="461">
        <v>45838066</v>
      </c>
      <c r="E281" s="461">
        <v>47158202</v>
      </c>
      <c r="F281" s="462">
        <v>1320136.25</v>
      </c>
      <c r="G281" s="463">
        <v>132013625</v>
      </c>
      <c r="H281" s="464" t="s">
        <v>1436</v>
      </c>
      <c r="I281" s="312"/>
      <c r="J281" s="312"/>
      <c r="K281" s="312"/>
      <c r="L281" s="312"/>
      <c r="M281" s="312"/>
      <c r="N281" s="312"/>
      <c r="O281" s="312"/>
      <c r="P281" s="312"/>
      <c r="Q281" s="312"/>
      <c r="R281" s="312"/>
      <c r="S281" s="312"/>
      <c r="T281" s="312"/>
      <c r="U281" s="312"/>
      <c r="V281" s="312"/>
      <c r="W281" s="312"/>
      <c r="X281" s="312"/>
      <c r="Y281" s="312"/>
      <c r="Z281" s="312"/>
      <c r="AA281" s="312"/>
      <c r="AB281" s="312"/>
      <c r="AC281" s="312"/>
      <c r="AD281" s="312"/>
      <c r="AE281" s="312"/>
      <c r="AF281" s="312"/>
      <c r="AG281" s="312"/>
      <c r="AH281" s="312"/>
      <c r="AI281" s="312"/>
      <c r="AJ281" s="312"/>
      <c r="AK281" s="312"/>
    </row>
    <row r="282" spans="1:37" ht="13.5" thickBot="1" x14ac:dyDescent="0.25">
      <c r="A282" s="434"/>
      <c r="B282" s="435"/>
      <c r="C282" s="436"/>
      <c r="D282" s="437" t="s">
        <v>1570</v>
      </c>
      <c r="E282" s="438" t="s">
        <v>39</v>
      </c>
      <c r="F282" s="428">
        <v>352698899.28250003</v>
      </c>
      <c r="G282" s="428">
        <v>34795992768.25</v>
      </c>
      <c r="H282" s="439"/>
      <c r="I282" s="312"/>
      <c r="J282" s="312"/>
      <c r="K282" s="312"/>
      <c r="L282" s="312"/>
      <c r="M282" s="312"/>
      <c r="N282" s="312"/>
      <c r="O282" s="312"/>
      <c r="P282" s="312"/>
      <c r="Q282" s="312"/>
      <c r="R282" s="312"/>
      <c r="S282" s="312"/>
      <c r="T282" s="312"/>
      <c r="U282" s="312"/>
      <c r="V282" s="312"/>
      <c r="W282" s="312"/>
      <c r="X282" s="312"/>
      <c r="Y282" s="312"/>
      <c r="Z282" s="312"/>
      <c r="AA282" s="312"/>
      <c r="AB282" s="312"/>
      <c r="AC282" s="312"/>
      <c r="AD282" s="312"/>
      <c r="AE282" s="312"/>
      <c r="AF282" s="312"/>
      <c r="AG282" s="312"/>
      <c r="AH282" s="312"/>
      <c r="AI282" s="312"/>
      <c r="AJ282" s="312"/>
      <c r="AK282" s="312"/>
    </row>
    <row r="283" spans="1:37" x14ac:dyDescent="0.2">
      <c r="A283" s="389"/>
      <c r="B283" s="394"/>
      <c r="C283" s="389"/>
      <c r="D283" s="431"/>
      <c r="E283" s="432"/>
      <c r="F283" s="433"/>
      <c r="G283" s="433"/>
      <c r="H283" s="389"/>
      <c r="I283" s="312"/>
      <c r="J283" s="312"/>
      <c r="K283" s="312"/>
      <c r="L283" s="312"/>
      <c r="M283" s="312"/>
      <c r="N283" s="312"/>
      <c r="O283" s="312"/>
      <c r="P283" s="312"/>
      <c r="Q283" s="312"/>
      <c r="R283" s="312"/>
      <c r="S283" s="312"/>
      <c r="T283" s="312"/>
      <c r="U283" s="312"/>
      <c r="V283" s="312"/>
      <c r="W283" s="312"/>
      <c r="X283" s="312"/>
      <c r="Y283" s="312"/>
      <c r="Z283" s="312"/>
      <c r="AA283" s="312"/>
      <c r="AB283" s="312"/>
      <c r="AC283" s="312"/>
      <c r="AD283" s="312"/>
      <c r="AE283" s="312"/>
      <c r="AF283" s="312"/>
      <c r="AG283" s="312"/>
      <c r="AH283" s="312"/>
      <c r="AI283" s="312"/>
      <c r="AJ283" s="312"/>
      <c r="AK283" s="312"/>
    </row>
    <row r="284" spans="1:37" ht="13.5" thickBot="1" x14ac:dyDescent="0.25">
      <c r="A284" s="312"/>
      <c r="B284" s="312"/>
      <c r="C284" s="313"/>
      <c r="D284" s="312"/>
      <c r="E284" s="312"/>
      <c r="F284" s="312"/>
      <c r="G284" s="312"/>
      <c r="H284" s="312"/>
      <c r="I284" s="312"/>
      <c r="J284" s="312"/>
      <c r="K284" s="312"/>
      <c r="L284" s="312"/>
      <c r="M284" s="312"/>
      <c r="N284" s="312"/>
      <c r="O284" s="312"/>
      <c r="P284" s="312"/>
      <c r="Q284" s="312"/>
      <c r="R284" s="312"/>
      <c r="S284" s="312"/>
      <c r="T284" s="312"/>
      <c r="U284" s="312"/>
      <c r="V284" s="312"/>
      <c r="W284" s="312"/>
      <c r="X284" s="312"/>
      <c r="Y284" s="312"/>
      <c r="Z284" s="312"/>
      <c r="AA284" s="312"/>
      <c r="AB284" s="312"/>
      <c r="AC284" s="312"/>
      <c r="AD284" s="312"/>
      <c r="AE284" s="312"/>
      <c r="AF284" s="312"/>
      <c r="AG284" s="312"/>
      <c r="AH284" s="312"/>
      <c r="AI284" s="312"/>
      <c r="AJ284" s="312"/>
      <c r="AK284" s="312"/>
    </row>
    <row r="285" spans="1:37" x14ac:dyDescent="0.2">
      <c r="A285" s="1405" t="s">
        <v>1571</v>
      </c>
      <c r="B285" s="1406"/>
      <c r="C285" s="1406"/>
      <c r="D285" s="1406"/>
      <c r="E285" s="1406"/>
      <c r="F285" s="1443"/>
      <c r="G285" s="312"/>
      <c r="H285" s="312"/>
      <c r="I285" s="312"/>
      <c r="J285" s="312"/>
      <c r="K285" s="312"/>
      <c r="L285" s="312"/>
      <c r="M285" s="312"/>
      <c r="N285" s="312"/>
      <c r="O285" s="312"/>
      <c r="P285" s="312"/>
      <c r="Q285" s="312"/>
      <c r="R285" s="312"/>
      <c r="S285" s="312"/>
      <c r="T285" s="312"/>
      <c r="U285" s="312"/>
      <c r="V285" s="312"/>
      <c r="W285" s="312"/>
      <c r="X285" s="312"/>
      <c r="Y285" s="312"/>
      <c r="Z285" s="312"/>
      <c r="AA285" s="312"/>
      <c r="AB285" s="312"/>
      <c r="AC285" s="312"/>
      <c r="AD285" s="312"/>
      <c r="AE285" s="312"/>
      <c r="AF285" s="312"/>
      <c r="AG285" s="312"/>
      <c r="AH285" s="312"/>
      <c r="AI285" s="312"/>
      <c r="AJ285" s="312"/>
      <c r="AK285" s="312"/>
    </row>
    <row r="286" spans="1:37" ht="15.75" customHeight="1" thickBot="1" x14ac:dyDescent="0.25">
      <c r="A286" s="1407"/>
      <c r="B286" s="1408"/>
      <c r="C286" s="1408"/>
      <c r="D286" s="1408"/>
      <c r="E286" s="1408"/>
      <c r="F286" s="1444"/>
      <c r="G286" s="312"/>
      <c r="H286" s="312"/>
      <c r="I286" s="312"/>
      <c r="J286" s="312"/>
      <c r="K286" s="312"/>
      <c r="L286" s="312"/>
      <c r="M286" s="312"/>
      <c r="N286" s="312"/>
      <c r="O286" s="312"/>
      <c r="P286" s="312"/>
      <c r="Q286" s="312"/>
      <c r="R286" s="312"/>
      <c r="S286" s="312"/>
      <c r="T286" s="312"/>
      <c r="U286" s="312"/>
      <c r="V286" s="312"/>
      <c r="W286" s="312"/>
      <c r="X286" s="312"/>
      <c r="Y286" s="312"/>
      <c r="Z286" s="312"/>
      <c r="AA286" s="312"/>
      <c r="AB286" s="312"/>
      <c r="AC286" s="312"/>
      <c r="AD286" s="312"/>
      <c r="AE286" s="312"/>
      <c r="AF286" s="312"/>
      <c r="AG286" s="312"/>
      <c r="AH286" s="312"/>
      <c r="AI286" s="312"/>
      <c r="AJ286" s="312"/>
      <c r="AK286" s="312"/>
    </row>
    <row r="287" spans="1:37" ht="26.25" thickBot="1" x14ac:dyDescent="0.25">
      <c r="A287" s="418" t="s">
        <v>700</v>
      </c>
      <c r="B287" s="419" t="s">
        <v>1258</v>
      </c>
      <c r="C287" s="419" t="s">
        <v>1572</v>
      </c>
      <c r="D287" s="419" t="s">
        <v>1259</v>
      </c>
      <c r="E287" s="420" t="s">
        <v>1573</v>
      </c>
      <c r="F287" s="421" t="s">
        <v>1058</v>
      </c>
      <c r="G287" s="312"/>
      <c r="H287" s="312"/>
      <c r="I287" s="312"/>
      <c r="J287" s="312"/>
      <c r="K287" s="312"/>
      <c r="L287" s="312"/>
      <c r="M287" s="312"/>
      <c r="N287" s="312"/>
      <c r="O287" s="312"/>
      <c r="P287" s="312"/>
      <c r="Q287" s="312"/>
      <c r="R287" s="312"/>
      <c r="S287" s="312"/>
      <c r="T287" s="312"/>
      <c r="U287" s="312"/>
      <c r="V287" s="312"/>
      <c r="W287" s="312"/>
      <c r="X287" s="312"/>
      <c r="Y287" s="312"/>
      <c r="Z287" s="312"/>
      <c r="AA287" s="312"/>
      <c r="AB287" s="312"/>
      <c r="AC287" s="312"/>
      <c r="AD287" s="312"/>
      <c r="AE287" s="312"/>
      <c r="AF287" s="312"/>
      <c r="AG287" s="312"/>
      <c r="AH287" s="312"/>
      <c r="AI287" s="312"/>
      <c r="AJ287" s="312"/>
      <c r="AK287" s="312"/>
    </row>
    <row r="288" spans="1:37" ht="24.95" customHeight="1" thickTop="1" x14ac:dyDescent="0.2">
      <c r="A288" s="422">
        <v>1</v>
      </c>
      <c r="B288" s="415" t="s">
        <v>1574</v>
      </c>
      <c r="C288" s="482">
        <v>125000000</v>
      </c>
      <c r="D288" s="482">
        <v>1250000000</v>
      </c>
      <c r="E288" s="415" t="s">
        <v>1302</v>
      </c>
      <c r="F288" s="423" t="s">
        <v>1575</v>
      </c>
      <c r="G288" s="312"/>
      <c r="H288" s="312"/>
      <c r="I288" s="312"/>
      <c r="J288" s="312"/>
      <c r="K288" s="312"/>
      <c r="L288" s="312"/>
      <c r="M288" s="312"/>
      <c r="N288" s="312"/>
      <c r="O288" s="312"/>
      <c r="P288" s="312"/>
      <c r="Q288" s="312"/>
      <c r="R288" s="312"/>
      <c r="S288" s="312"/>
      <c r="T288" s="312"/>
      <c r="U288" s="312"/>
      <c r="V288" s="312"/>
      <c r="W288" s="312"/>
      <c r="X288" s="312"/>
      <c r="Y288" s="312"/>
      <c r="Z288" s="312"/>
      <c r="AA288" s="312"/>
      <c r="AB288" s="312"/>
      <c r="AC288" s="312"/>
      <c r="AD288" s="312"/>
      <c r="AE288" s="312"/>
      <c r="AF288" s="312"/>
      <c r="AG288" s="312"/>
      <c r="AH288" s="312"/>
      <c r="AI288" s="312"/>
      <c r="AJ288" s="312"/>
      <c r="AK288" s="312"/>
    </row>
    <row r="289" spans="1:37" ht="24.95" customHeight="1" x14ac:dyDescent="0.2">
      <c r="A289" s="424">
        <v>2</v>
      </c>
      <c r="B289" s="416" t="s">
        <v>1576</v>
      </c>
      <c r="C289" s="417">
        <v>100000000</v>
      </c>
      <c r="D289" s="417">
        <v>1000000000</v>
      </c>
      <c r="E289" s="466" t="s">
        <v>1292</v>
      </c>
      <c r="F289" s="425" t="s">
        <v>1575</v>
      </c>
      <c r="G289" s="312"/>
      <c r="H289" s="312"/>
      <c r="I289" s="312"/>
      <c r="J289" s="312"/>
      <c r="K289" s="312"/>
      <c r="L289" s="312"/>
      <c r="M289" s="312"/>
      <c r="N289" s="312"/>
      <c r="O289" s="312"/>
      <c r="P289" s="312"/>
      <c r="Q289" s="312"/>
      <c r="R289" s="312"/>
      <c r="S289" s="312"/>
      <c r="T289" s="312"/>
      <c r="U289" s="312"/>
      <c r="V289" s="312"/>
      <c r="W289" s="312"/>
      <c r="X289" s="312"/>
      <c r="Y289" s="312"/>
      <c r="Z289" s="312"/>
      <c r="AA289" s="312"/>
      <c r="AB289" s="312"/>
      <c r="AC289" s="312"/>
      <c r="AD289" s="312"/>
      <c r="AE289" s="312"/>
      <c r="AF289" s="312"/>
      <c r="AG289" s="312"/>
      <c r="AH289" s="312"/>
      <c r="AI289" s="312"/>
      <c r="AJ289" s="312"/>
      <c r="AK289" s="312"/>
    </row>
    <row r="290" spans="1:37" ht="24.95" customHeight="1" x14ac:dyDescent="0.2">
      <c r="A290" s="422">
        <v>3</v>
      </c>
      <c r="B290" s="415" t="s">
        <v>1577</v>
      </c>
      <c r="C290" s="482">
        <v>75000000</v>
      </c>
      <c r="D290" s="482">
        <v>750000000</v>
      </c>
      <c r="E290" s="415" t="s">
        <v>1578</v>
      </c>
      <c r="F290" s="423" t="s">
        <v>1579</v>
      </c>
      <c r="G290" s="312"/>
      <c r="H290" s="312"/>
      <c r="I290" s="312"/>
      <c r="J290" s="312"/>
      <c r="K290" s="312"/>
      <c r="L290" s="312"/>
      <c r="M290" s="312"/>
      <c r="N290" s="312"/>
      <c r="O290" s="312"/>
      <c r="P290" s="312"/>
      <c r="Q290" s="312"/>
      <c r="R290" s="312"/>
      <c r="S290" s="312"/>
      <c r="T290" s="312"/>
      <c r="U290" s="312"/>
      <c r="V290" s="312"/>
      <c r="W290" s="312"/>
      <c r="X290" s="312"/>
      <c r="Y290" s="312"/>
      <c r="Z290" s="312"/>
      <c r="AA290" s="312"/>
      <c r="AB290" s="312"/>
      <c r="AC290" s="312"/>
      <c r="AD290" s="312"/>
      <c r="AE290" s="312"/>
      <c r="AF290" s="312"/>
      <c r="AG290" s="312"/>
      <c r="AH290" s="312"/>
      <c r="AI290" s="312"/>
      <c r="AJ290" s="312"/>
      <c r="AK290" s="312"/>
    </row>
    <row r="291" spans="1:37" ht="24.95" customHeight="1" thickBot="1" x14ac:dyDescent="0.25">
      <c r="A291" s="424">
        <v>4</v>
      </c>
      <c r="B291" s="416" t="s">
        <v>1580</v>
      </c>
      <c r="C291" s="417">
        <v>125000000</v>
      </c>
      <c r="D291" s="417">
        <v>1250000000</v>
      </c>
      <c r="E291" s="466" t="s">
        <v>1339</v>
      </c>
      <c r="F291" s="425" t="s">
        <v>1581</v>
      </c>
      <c r="G291" s="312"/>
      <c r="H291" s="312"/>
      <c r="I291" s="312"/>
      <c r="J291" s="312"/>
      <c r="K291" s="312"/>
      <c r="L291" s="312"/>
      <c r="M291" s="312"/>
      <c r="N291" s="312"/>
      <c r="O291" s="312"/>
      <c r="P291" s="312"/>
      <c r="Q291" s="312"/>
      <c r="R291" s="312"/>
      <c r="S291" s="312"/>
      <c r="T291" s="312"/>
      <c r="U291" s="312"/>
      <c r="V291" s="312"/>
      <c r="W291" s="312"/>
      <c r="X291" s="312"/>
      <c r="Y291" s="312"/>
      <c r="Z291" s="312"/>
      <c r="AA291" s="312"/>
      <c r="AB291" s="312"/>
      <c r="AC291" s="312"/>
      <c r="AD291" s="312"/>
      <c r="AE291" s="312"/>
      <c r="AF291" s="312"/>
      <c r="AG291" s="312"/>
      <c r="AH291" s="312"/>
      <c r="AI291" s="312"/>
      <c r="AJ291" s="312"/>
      <c r="AK291" s="312"/>
    </row>
    <row r="292" spans="1:37" ht="13.5" thickBot="1" x14ac:dyDescent="0.25">
      <c r="A292" s="426"/>
      <c r="B292" s="427" t="s">
        <v>39</v>
      </c>
      <c r="C292" s="428">
        <v>425000000</v>
      </c>
      <c r="D292" s="428">
        <v>4250000000</v>
      </c>
      <c r="E292" s="429"/>
      <c r="F292" s="430"/>
      <c r="G292" s="312"/>
      <c r="H292" s="312"/>
      <c r="I292" s="312"/>
      <c r="J292" s="312"/>
      <c r="K292" s="312"/>
      <c r="L292" s="312"/>
      <c r="M292" s="312"/>
      <c r="N292" s="312"/>
      <c r="O292" s="312"/>
      <c r="P292" s="312"/>
      <c r="Q292" s="312"/>
      <c r="R292" s="312"/>
      <c r="S292" s="312"/>
      <c r="T292" s="312"/>
      <c r="U292" s="312"/>
      <c r="V292" s="312"/>
      <c r="W292" s="312"/>
      <c r="X292" s="312"/>
      <c r="Y292" s="312"/>
      <c r="Z292" s="312"/>
      <c r="AA292" s="312"/>
      <c r="AB292" s="312"/>
      <c r="AC292" s="312"/>
      <c r="AD292" s="312"/>
      <c r="AE292" s="312"/>
      <c r="AF292" s="312"/>
      <c r="AG292" s="312"/>
      <c r="AH292" s="312"/>
      <c r="AI292" s="312"/>
      <c r="AJ292" s="312"/>
      <c r="AK292" s="312"/>
    </row>
    <row r="293" spans="1:37" x14ac:dyDescent="0.2">
      <c r="A293" s="312"/>
      <c r="B293" s="312"/>
      <c r="C293" s="313"/>
      <c r="D293" s="312"/>
      <c r="E293" s="312"/>
      <c r="F293" s="312"/>
      <c r="G293" s="312"/>
      <c r="H293" s="312"/>
      <c r="I293" s="312"/>
      <c r="J293" s="312"/>
      <c r="K293" s="312"/>
      <c r="L293" s="312"/>
      <c r="M293" s="312"/>
      <c r="N293" s="312"/>
      <c r="O293" s="312"/>
      <c r="P293" s="312"/>
      <c r="Q293" s="312"/>
      <c r="R293" s="312"/>
      <c r="S293" s="312"/>
      <c r="T293" s="312"/>
      <c r="U293" s="312"/>
      <c r="V293" s="312"/>
      <c r="W293" s="312"/>
      <c r="X293" s="312"/>
      <c r="Y293" s="312"/>
      <c r="Z293" s="312"/>
      <c r="AA293" s="312"/>
      <c r="AB293" s="312"/>
      <c r="AC293" s="312"/>
      <c r="AD293" s="312"/>
      <c r="AE293" s="312"/>
      <c r="AF293" s="312"/>
      <c r="AG293" s="312"/>
      <c r="AH293" s="312"/>
      <c r="AI293" s="312"/>
      <c r="AJ293" s="312"/>
      <c r="AK293" s="312"/>
    </row>
    <row r="294" spans="1:37" x14ac:dyDescent="0.2">
      <c r="A294" s="312"/>
      <c r="B294" s="312"/>
      <c r="C294" s="313"/>
      <c r="D294" s="312"/>
      <c r="E294" s="312"/>
      <c r="F294" s="312"/>
      <c r="G294" s="312"/>
      <c r="H294" s="312"/>
      <c r="I294" s="312"/>
      <c r="J294" s="312"/>
      <c r="K294" s="312"/>
      <c r="L294" s="312"/>
      <c r="M294" s="312"/>
      <c r="N294" s="312"/>
      <c r="O294" s="312"/>
      <c r="P294" s="312"/>
      <c r="Q294" s="312"/>
      <c r="R294" s="312"/>
      <c r="S294" s="312"/>
      <c r="T294" s="312"/>
      <c r="U294" s="312"/>
      <c r="V294" s="312"/>
      <c r="W294" s="312"/>
      <c r="X294" s="312"/>
      <c r="Y294" s="312"/>
      <c r="Z294" s="312"/>
      <c r="AA294" s="312"/>
      <c r="AB294" s="312"/>
      <c r="AC294" s="312"/>
      <c r="AD294" s="312"/>
      <c r="AE294" s="312"/>
      <c r="AF294" s="312"/>
      <c r="AG294" s="312"/>
      <c r="AH294" s="312"/>
      <c r="AI294" s="312"/>
      <c r="AJ294" s="312"/>
      <c r="AK294" s="312"/>
    </row>
    <row r="295" spans="1:37" x14ac:dyDescent="0.2">
      <c r="A295" s="312"/>
      <c r="B295" s="312"/>
      <c r="C295" s="313"/>
      <c r="D295" s="312"/>
      <c r="E295" s="312"/>
      <c r="F295" s="312"/>
      <c r="G295" s="312"/>
      <c r="H295" s="312"/>
      <c r="I295" s="312"/>
      <c r="J295" s="312"/>
      <c r="K295" s="312"/>
      <c r="L295" s="312"/>
      <c r="M295" s="312"/>
      <c r="N295" s="312"/>
      <c r="O295" s="312"/>
      <c r="P295" s="312"/>
      <c r="Q295" s="312"/>
      <c r="R295" s="312"/>
      <c r="S295" s="312"/>
      <c r="T295" s="312"/>
      <c r="U295" s="312"/>
      <c r="V295" s="312"/>
      <c r="W295" s="312"/>
      <c r="X295" s="312"/>
      <c r="Y295" s="312"/>
      <c r="Z295" s="312"/>
      <c r="AA295" s="312"/>
      <c r="AB295" s="312"/>
      <c r="AC295" s="312"/>
      <c r="AD295" s="312"/>
      <c r="AE295" s="312"/>
      <c r="AF295" s="312"/>
      <c r="AG295" s="312"/>
      <c r="AH295" s="312"/>
      <c r="AI295" s="312"/>
      <c r="AJ295" s="312"/>
      <c r="AK295" s="312"/>
    </row>
    <row r="296" spans="1:37" x14ac:dyDescent="0.2">
      <c r="A296" s="312"/>
      <c r="B296" s="312"/>
      <c r="C296" s="313"/>
      <c r="D296" s="312"/>
      <c r="E296" s="312"/>
      <c r="F296" s="312"/>
      <c r="G296" s="312"/>
      <c r="H296" s="312"/>
      <c r="I296" s="312"/>
      <c r="J296" s="312"/>
      <c r="K296" s="312"/>
      <c r="L296" s="312"/>
      <c r="M296" s="312"/>
      <c r="N296" s="312"/>
      <c r="O296" s="312"/>
      <c r="P296" s="312"/>
      <c r="Q296" s="312"/>
      <c r="R296" s="312"/>
      <c r="S296" s="312"/>
      <c r="T296" s="312"/>
      <c r="U296" s="312"/>
      <c r="V296" s="312"/>
      <c r="W296" s="312"/>
      <c r="X296" s="312"/>
      <c r="Y296" s="312"/>
      <c r="Z296" s="312"/>
      <c r="AA296" s="312"/>
      <c r="AB296" s="312"/>
      <c r="AC296" s="312"/>
      <c r="AD296" s="312"/>
      <c r="AE296" s="312"/>
      <c r="AF296" s="312"/>
      <c r="AG296" s="312"/>
      <c r="AH296" s="312"/>
      <c r="AI296" s="312"/>
      <c r="AJ296" s="312"/>
      <c r="AK296" s="312"/>
    </row>
    <row r="297" spans="1:37" x14ac:dyDescent="0.2">
      <c r="A297" s="312"/>
      <c r="B297" s="312"/>
      <c r="C297" s="313"/>
      <c r="D297" s="312"/>
      <c r="E297" s="312"/>
      <c r="F297" s="312"/>
      <c r="G297" s="312"/>
      <c r="H297" s="312"/>
      <c r="I297" s="312"/>
      <c r="J297" s="312"/>
      <c r="K297" s="312"/>
      <c r="L297" s="312"/>
      <c r="M297" s="312"/>
      <c r="N297" s="312"/>
      <c r="O297" s="312"/>
      <c r="P297" s="312"/>
      <c r="Q297" s="312"/>
      <c r="R297" s="312"/>
      <c r="S297" s="312"/>
      <c r="T297" s="312"/>
      <c r="U297" s="312"/>
      <c r="V297" s="312"/>
      <c r="W297" s="312"/>
      <c r="X297" s="312"/>
      <c r="Y297" s="312"/>
      <c r="Z297" s="312"/>
      <c r="AA297" s="312"/>
      <c r="AB297" s="312"/>
      <c r="AC297" s="312"/>
      <c r="AD297" s="312"/>
      <c r="AE297" s="312"/>
      <c r="AF297" s="312"/>
      <c r="AG297" s="312"/>
      <c r="AH297" s="312"/>
      <c r="AI297" s="312"/>
      <c r="AJ297" s="312"/>
      <c r="AK297" s="312"/>
    </row>
    <row r="298" spans="1:37" x14ac:dyDescent="0.2">
      <c r="A298" s="312"/>
      <c r="B298" s="312"/>
      <c r="C298" s="313"/>
      <c r="D298" s="312"/>
      <c r="E298" s="312"/>
      <c r="F298" s="312"/>
      <c r="G298" s="312"/>
      <c r="H298" s="312"/>
      <c r="I298" s="312"/>
      <c r="J298" s="312"/>
      <c r="K298" s="312"/>
      <c r="L298" s="312"/>
      <c r="M298" s="312"/>
      <c r="N298" s="312"/>
      <c r="O298" s="312"/>
      <c r="P298" s="312"/>
      <c r="Q298" s="312"/>
      <c r="R298" s="312"/>
      <c r="S298" s="312"/>
      <c r="T298" s="312"/>
      <c r="U298" s="312"/>
      <c r="V298" s="312"/>
      <c r="W298" s="312"/>
      <c r="X298" s="312"/>
      <c r="Y298" s="312"/>
      <c r="Z298" s="312"/>
      <c r="AA298" s="312"/>
      <c r="AB298" s="312"/>
      <c r="AC298" s="312"/>
      <c r="AD298" s="312"/>
      <c r="AE298" s="312"/>
      <c r="AF298" s="312"/>
      <c r="AG298" s="312"/>
      <c r="AH298" s="312"/>
      <c r="AI298" s="312"/>
      <c r="AJ298" s="312"/>
      <c r="AK298" s="312"/>
    </row>
    <row r="299" spans="1:37" x14ac:dyDescent="0.2">
      <c r="A299" s="312"/>
      <c r="B299" s="312"/>
      <c r="C299" s="313"/>
      <c r="D299" s="312"/>
      <c r="E299" s="312"/>
      <c r="F299" s="312"/>
      <c r="G299" s="312"/>
      <c r="H299" s="312"/>
      <c r="I299" s="312"/>
      <c r="J299" s="312"/>
      <c r="K299" s="312"/>
      <c r="L299" s="312"/>
      <c r="M299" s="312"/>
      <c r="N299" s="312"/>
      <c r="O299" s="312"/>
      <c r="P299" s="312"/>
      <c r="Q299" s="312"/>
      <c r="R299" s="312"/>
      <c r="S299" s="312"/>
      <c r="T299" s="312"/>
      <c r="U299" s="312"/>
      <c r="V299" s="312"/>
      <c r="W299" s="312"/>
      <c r="X299" s="312"/>
      <c r="Y299" s="312"/>
      <c r="Z299" s="312"/>
      <c r="AA299" s="312"/>
      <c r="AB299" s="312"/>
      <c r="AC299" s="312"/>
      <c r="AD299" s="312"/>
      <c r="AE299" s="312"/>
      <c r="AF299" s="312"/>
      <c r="AG299" s="312"/>
      <c r="AH299" s="312"/>
      <c r="AI299" s="312"/>
      <c r="AJ299" s="312"/>
      <c r="AK299" s="312"/>
    </row>
    <row r="300" spans="1:37" x14ac:dyDescent="0.2">
      <c r="A300" s="312"/>
      <c r="B300" s="312"/>
      <c r="C300" s="313"/>
      <c r="D300" s="465" t="s">
        <v>1582</v>
      </c>
      <c r="E300" s="312"/>
      <c r="F300" s="312"/>
      <c r="G300" s="312"/>
      <c r="H300" s="312"/>
      <c r="I300" s="312"/>
      <c r="J300" s="312"/>
      <c r="K300" s="312"/>
      <c r="L300" s="312"/>
      <c r="M300" s="312"/>
      <c r="N300" s="312"/>
      <c r="O300" s="312"/>
      <c r="P300" s="312"/>
      <c r="Q300" s="312"/>
      <c r="R300" s="312"/>
      <c r="S300" s="312"/>
      <c r="T300" s="312"/>
      <c r="U300" s="312"/>
      <c r="V300" s="312"/>
      <c r="W300" s="312"/>
      <c r="X300" s="312"/>
      <c r="Y300" s="312"/>
      <c r="Z300" s="312"/>
      <c r="AA300" s="312"/>
      <c r="AB300" s="312"/>
      <c r="AC300" s="312"/>
      <c r="AD300" s="312"/>
      <c r="AE300" s="312"/>
      <c r="AF300" s="312"/>
      <c r="AG300" s="312"/>
      <c r="AH300" s="312"/>
      <c r="AI300" s="312"/>
      <c r="AJ300" s="312"/>
      <c r="AK300" s="312"/>
    </row>
    <row r="301" spans="1:37" x14ac:dyDescent="0.2">
      <c r="A301" s="312"/>
      <c r="B301" s="312"/>
      <c r="C301" s="313"/>
      <c r="D301" s="312"/>
      <c r="E301" s="312"/>
      <c r="F301" s="312"/>
      <c r="G301" s="312"/>
      <c r="H301" s="312"/>
      <c r="I301" s="312"/>
      <c r="J301" s="312"/>
      <c r="K301" s="312"/>
      <c r="L301" s="312"/>
      <c r="M301" s="312"/>
      <c r="N301" s="312"/>
      <c r="O301" s="312"/>
      <c r="P301" s="312"/>
      <c r="Q301" s="312"/>
      <c r="R301" s="312"/>
      <c r="S301" s="312"/>
      <c r="T301" s="312"/>
      <c r="U301" s="312"/>
      <c r="V301" s="312"/>
      <c r="W301" s="312"/>
      <c r="X301" s="312"/>
      <c r="Y301" s="312"/>
      <c r="Z301" s="312"/>
      <c r="AA301" s="312"/>
      <c r="AB301" s="312"/>
      <c r="AC301" s="312"/>
      <c r="AD301" s="312"/>
      <c r="AE301" s="312"/>
      <c r="AF301" s="312"/>
      <c r="AG301" s="312"/>
      <c r="AH301" s="312"/>
      <c r="AI301" s="312"/>
      <c r="AJ301" s="312"/>
      <c r="AK301" s="312"/>
    </row>
    <row r="302" spans="1:37" x14ac:dyDescent="0.2">
      <c r="A302" s="312"/>
      <c r="B302" s="312"/>
      <c r="C302" s="313"/>
      <c r="D302" s="312"/>
      <c r="E302" s="312"/>
      <c r="F302" s="312"/>
      <c r="G302" s="312"/>
      <c r="H302" s="312"/>
      <c r="I302" s="312"/>
      <c r="J302" s="312"/>
      <c r="K302" s="312"/>
      <c r="L302" s="312"/>
      <c r="M302" s="312"/>
      <c r="N302" s="312"/>
      <c r="O302" s="312"/>
      <c r="P302" s="312"/>
      <c r="Q302" s="312"/>
      <c r="R302" s="312"/>
      <c r="S302" s="312"/>
      <c r="T302" s="312"/>
      <c r="U302" s="312"/>
      <c r="V302" s="312"/>
      <c r="W302" s="312"/>
      <c r="X302" s="312"/>
      <c r="Y302" s="312"/>
      <c r="Z302" s="312"/>
      <c r="AA302" s="312"/>
      <c r="AB302" s="312"/>
      <c r="AC302" s="312"/>
      <c r="AD302" s="312"/>
      <c r="AE302" s="312"/>
      <c r="AF302" s="312"/>
      <c r="AG302" s="312"/>
      <c r="AH302" s="312"/>
      <c r="AI302" s="312"/>
      <c r="AJ302" s="312"/>
      <c r="AK302" s="312"/>
    </row>
    <row r="303" spans="1:37" x14ac:dyDescent="0.2">
      <c r="A303" s="312"/>
      <c r="B303" s="312"/>
      <c r="C303" s="313"/>
      <c r="D303" s="312"/>
      <c r="E303" s="312"/>
      <c r="F303" s="312"/>
      <c r="G303" s="312"/>
      <c r="H303" s="312"/>
      <c r="I303" s="312"/>
      <c r="J303" s="312"/>
      <c r="K303" s="312"/>
      <c r="L303" s="312"/>
      <c r="M303" s="312"/>
      <c r="N303" s="312"/>
      <c r="O303" s="312"/>
      <c r="P303" s="312"/>
      <c r="Q303" s="312"/>
      <c r="R303" s="312"/>
      <c r="S303" s="312"/>
      <c r="T303" s="312"/>
      <c r="U303" s="312"/>
      <c r="V303" s="312"/>
      <c r="W303" s="312"/>
      <c r="X303" s="312"/>
      <c r="Y303" s="312"/>
      <c r="Z303" s="312"/>
      <c r="AA303" s="312"/>
      <c r="AB303" s="312"/>
      <c r="AC303" s="312"/>
      <c r="AD303" s="312"/>
      <c r="AE303" s="312"/>
      <c r="AF303" s="312"/>
      <c r="AG303" s="312"/>
      <c r="AH303" s="312"/>
      <c r="AI303" s="312"/>
      <c r="AJ303" s="312"/>
      <c r="AK303" s="312"/>
    </row>
    <row r="304" spans="1:37" x14ac:dyDescent="0.2">
      <c r="A304" s="312"/>
      <c r="B304" s="312"/>
      <c r="C304" s="313"/>
      <c r="D304" s="312"/>
      <c r="E304" s="312"/>
      <c r="F304" s="312"/>
      <c r="G304" s="312"/>
      <c r="H304" s="312"/>
      <c r="I304" s="312"/>
      <c r="J304" s="312"/>
      <c r="K304" s="312"/>
      <c r="L304" s="312"/>
      <c r="M304" s="312"/>
      <c r="N304" s="312"/>
      <c r="O304" s="312"/>
      <c r="P304" s="312"/>
      <c r="Q304" s="312"/>
      <c r="R304" s="312"/>
      <c r="S304" s="312"/>
      <c r="T304" s="312"/>
      <c r="U304" s="312"/>
      <c r="V304" s="312"/>
      <c r="W304" s="312"/>
      <c r="X304" s="312"/>
      <c r="Y304" s="312"/>
      <c r="Z304" s="312"/>
      <c r="AA304" s="312"/>
      <c r="AB304" s="312"/>
      <c r="AC304" s="312"/>
      <c r="AD304" s="312"/>
      <c r="AE304" s="312"/>
      <c r="AF304" s="312"/>
      <c r="AG304" s="312"/>
      <c r="AH304" s="312"/>
      <c r="AI304" s="312"/>
      <c r="AJ304" s="312"/>
      <c r="AK304" s="312"/>
    </row>
    <row r="305" spans="1:37" x14ac:dyDescent="0.2">
      <c r="A305" s="312"/>
      <c r="B305" s="312"/>
      <c r="C305" s="313"/>
      <c r="D305" s="312"/>
      <c r="E305" s="312"/>
      <c r="F305" s="312"/>
      <c r="G305" s="312"/>
      <c r="H305" s="312"/>
      <c r="I305" s="312"/>
      <c r="J305" s="312"/>
      <c r="K305" s="312"/>
      <c r="L305" s="312"/>
      <c r="M305" s="312"/>
      <c r="N305" s="312"/>
      <c r="O305" s="312"/>
      <c r="P305" s="312"/>
      <c r="Q305" s="312"/>
      <c r="R305" s="312"/>
      <c r="S305" s="312"/>
      <c r="T305" s="312"/>
      <c r="U305" s="312"/>
      <c r="V305" s="312"/>
      <c r="W305" s="312"/>
      <c r="X305" s="312"/>
      <c r="Y305" s="312"/>
      <c r="Z305" s="312"/>
      <c r="AA305" s="312"/>
      <c r="AB305" s="312"/>
      <c r="AC305" s="312"/>
      <c r="AD305" s="312"/>
      <c r="AE305" s="312"/>
      <c r="AF305" s="312"/>
      <c r="AG305" s="312"/>
      <c r="AH305" s="312"/>
      <c r="AI305" s="312"/>
      <c r="AJ305" s="312"/>
      <c r="AK305" s="312"/>
    </row>
    <row r="306" spans="1:37" x14ac:dyDescent="0.2">
      <c r="A306" s="312"/>
      <c r="B306" s="312"/>
      <c r="C306" s="313"/>
      <c r="D306" s="312"/>
      <c r="E306" s="312"/>
      <c r="F306" s="312"/>
      <c r="G306" s="312"/>
      <c r="H306" s="312"/>
      <c r="I306" s="312"/>
      <c r="J306" s="312"/>
      <c r="K306" s="312"/>
      <c r="L306" s="312"/>
      <c r="M306" s="312"/>
      <c r="N306" s="312"/>
      <c r="O306" s="312"/>
      <c r="P306" s="312"/>
      <c r="Q306" s="312"/>
      <c r="R306" s="312"/>
      <c r="S306" s="312"/>
      <c r="T306" s="312"/>
      <c r="U306" s="312"/>
      <c r="V306" s="312"/>
      <c r="W306" s="312"/>
      <c r="X306" s="312"/>
      <c r="Y306" s="312"/>
      <c r="Z306" s="312"/>
      <c r="AA306" s="312"/>
      <c r="AB306" s="312"/>
      <c r="AC306" s="312"/>
      <c r="AD306" s="312"/>
      <c r="AE306" s="312"/>
      <c r="AF306" s="312"/>
      <c r="AG306" s="312"/>
      <c r="AH306" s="312"/>
      <c r="AI306" s="312"/>
      <c r="AJ306" s="312"/>
      <c r="AK306" s="312"/>
    </row>
    <row r="307" spans="1:37" x14ac:dyDescent="0.2">
      <c r="A307" s="312"/>
      <c r="B307" s="312"/>
      <c r="C307" s="313"/>
      <c r="D307" s="312"/>
      <c r="E307" s="312"/>
      <c r="F307" s="312"/>
      <c r="G307" s="312"/>
      <c r="H307" s="312"/>
      <c r="I307" s="312"/>
      <c r="J307" s="312"/>
      <c r="K307" s="312"/>
      <c r="L307" s="312"/>
      <c r="M307" s="312"/>
      <c r="N307" s="312"/>
      <c r="O307" s="312"/>
      <c r="P307" s="312"/>
      <c r="Q307" s="312"/>
      <c r="R307" s="312"/>
      <c r="S307" s="312"/>
      <c r="T307" s="312"/>
      <c r="U307" s="312"/>
      <c r="V307" s="312"/>
      <c r="W307" s="312"/>
      <c r="X307" s="312"/>
      <c r="Y307" s="312"/>
      <c r="Z307" s="312"/>
      <c r="AA307" s="312"/>
      <c r="AB307" s="312"/>
      <c r="AC307" s="312"/>
      <c r="AD307" s="312"/>
      <c r="AE307" s="312"/>
      <c r="AF307" s="312"/>
      <c r="AG307" s="312"/>
      <c r="AH307" s="312"/>
      <c r="AI307" s="312"/>
      <c r="AJ307" s="312"/>
      <c r="AK307" s="312"/>
    </row>
    <row r="308" spans="1:37" x14ac:dyDescent="0.2">
      <c r="A308" s="312"/>
      <c r="B308" s="312"/>
      <c r="C308" s="313"/>
      <c r="D308" s="312"/>
      <c r="E308" s="312"/>
      <c r="F308" s="312"/>
      <c r="G308" s="312"/>
      <c r="H308" s="312"/>
      <c r="I308" s="312"/>
      <c r="J308" s="312"/>
      <c r="K308" s="312"/>
      <c r="L308" s="312"/>
      <c r="M308" s="312"/>
      <c r="N308" s="312"/>
      <c r="O308" s="312"/>
      <c r="P308" s="312"/>
      <c r="Q308" s="312"/>
      <c r="R308" s="312"/>
      <c r="S308" s="312"/>
      <c r="T308" s="312"/>
      <c r="U308" s="312"/>
      <c r="V308" s="312"/>
      <c r="W308" s="312"/>
      <c r="X308" s="312"/>
      <c r="Y308" s="312"/>
      <c r="Z308" s="312"/>
      <c r="AA308" s="312"/>
      <c r="AB308" s="312"/>
      <c r="AC308" s="312"/>
      <c r="AD308" s="312"/>
      <c r="AE308" s="312"/>
      <c r="AF308" s="312"/>
      <c r="AG308" s="312"/>
      <c r="AH308" s="312"/>
      <c r="AI308" s="312"/>
      <c r="AJ308" s="312"/>
      <c r="AK308" s="312"/>
    </row>
    <row r="309" spans="1:37" x14ac:dyDescent="0.2">
      <c r="A309" s="312"/>
      <c r="B309" s="312"/>
      <c r="C309" s="313"/>
      <c r="D309" s="312"/>
      <c r="E309" s="312"/>
      <c r="F309" s="312"/>
      <c r="G309" s="312"/>
      <c r="H309" s="312"/>
      <c r="I309" s="312"/>
      <c r="J309" s="312"/>
      <c r="K309" s="312"/>
      <c r="L309" s="312"/>
      <c r="M309" s="312"/>
      <c r="N309" s="312"/>
      <c r="O309" s="312"/>
      <c r="P309" s="312"/>
      <c r="Q309" s="312"/>
      <c r="R309" s="312"/>
      <c r="S309" s="312"/>
      <c r="T309" s="312"/>
      <c r="U309" s="312"/>
      <c r="V309" s="312"/>
      <c r="W309" s="312"/>
      <c r="X309" s="312"/>
      <c r="Y309" s="312"/>
      <c r="Z309" s="312"/>
      <c r="AA309" s="312"/>
      <c r="AB309" s="312"/>
      <c r="AC309" s="312"/>
      <c r="AD309" s="312"/>
      <c r="AE309" s="312"/>
      <c r="AF309" s="312"/>
      <c r="AG309" s="312"/>
      <c r="AH309" s="312"/>
      <c r="AI309" s="312"/>
      <c r="AJ309" s="312"/>
      <c r="AK309" s="312"/>
    </row>
    <row r="310" spans="1:37" x14ac:dyDescent="0.2">
      <c r="A310" s="312"/>
      <c r="B310" s="312"/>
      <c r="C310" s="313"/>
      <c r="D310" s="312"/>
      <c r="E310" s="312"/>
      <c r="F310" s="312"/>
      <c r="G310" s="312"/>
      <c r="H310" s="312"/>
      <c r="I310" s="312"/>
      <c r="J310" s="312"/>
      <c r="K310" s="312"/>
      <c r="L310" s="312"/>
      <c r="M310" s="312"/>
      <c r="N310" s="312"/>
      <c r="O310" s="312"/>
      <c r="P310" s="312"/>
      <c r="Q310" s="312"/>
      <c r="R310" s="312"/>
      <c r="S310" s="312"/>
      <c r="T310" s="312"/>
      <c r="U310" s="312"/>
      <c r="V310" s="312"/>
      <c r="W310" s="312"/>
      <c r="X310" s="312"/>
      <c r="Y310" s="312"/>
      <c r="Z310" s="312"/>
      <c r="AA310" s="312"/>
      <c r="AB310" s="312"/>
      <c r="AC310" s="312"/>
      <c r="AD310" s="312"/>
      <c r="AE310" s="312"/>
      <c r="AF310" s="312"/>
      <c r="AG310" s="312"/>
      <c r="AH310" s="312"/>
      <c r="AI310" s="312"/>
      <c r="AJ310" s="312"/>
      <c r="AK310" s="312"/>
    </row>
    <row r="311" spans="1:37" x14ac:dyDescent="0.2">
      <c r="A311" s="312"/>
      <c r="B311" s="312"/>
      <c r="C311" s="313"/>
      <c r="D311" s="312"/>
      <c r="E311" s="312"/>
      <c r="F311" s="312"/>
      <c r="G311" s="312"/>
      <c r="H311" s="312"/>
      <c r="I311" s="312"/>
      <c r="J311" s="312"/>
      <c r="K311" s="312"/>
      <c r="L311" s="312"/>
      <c r="M311" s="312"/>
      <c r="N311" s="312"/>
      <c r="O311" s="312"/>
      <c r="P311" s="312"/>
      <c r="Q311" s="312"/>
      <c r="R311" s="312"/>
      <c r="S311" s="312"/>
      <c r="T311" s="312"/>
      <c r="U311" s="312"/>
      <c r="V311" s="312"/>
      <c r="W311" s="312"/>
      <c r="X311" s="312"/>
      <c r="Y311" s="312"/>
      <c r="Z311" s="312"/>
      <c r="AA311" s="312"/>
      <c r="AB311" s="312"/>
      <c r="AC311" s="312"/>
      <c r="AD311" s="312"/>
      <c r="AE311" s="312"/>
      <c r="AF311" s="312"/>
      <c r="AG311" s="312"/>
      <c r="AH311" s="312"/>
      <c r="AI311" s="312"/>
      <c r="AJ311" s="312"/>
      <c r="AK311" s="312"/>
    </row>
    <row r="312" spans="1:37" x14ac:dyDescent="0.2">
      <c r="A312" s="312"/>
      <c r="B312" s="312"/>
      <c r="C312" s="313"/>
      <c r="D312" s="312"/>
      <c r="E312" s="312"/>
      <c r="F312" s="312"/>
      <c r="G312" s="312"/>
      <c r="H312" s="312"/>
      <c r="I312" s="312"/>
      <c r="J312" s="312"/>
      <c r="K312" s="312"/>
      <c r="L312" s="312"/>
      <c r="M312" s="312"/>
      <c r="N312" s="312"/>
      <c r="O312" s="312"/>
      <c r="P312" s="312"/>
      <c r="Q312" s="312"/>
      <c r="R312" s="312"/>
      <c r="S312" s="312"/>
      <c r="T312" s="312"/>
      <c r="U312" s="312"/>
      <c r="V312" s="312"/>
      <c r="W312" s="312"/>
      <c r="X312" s="312"/>
      <c r="Y312" s="312"/>
      <c r="Z312" s="312"/>
      <c r="AA312" s="312"/>
      <c r="AB312" s="312"/>
      <c r="AC312" s="312"/>
      <c r="AD312" s="312"/>
      <c r="AE312" s="312"/>
      <c r="AF312" s="312"/>
      <c r="AG312" s="312"/>
      <c r="AH312" s="312"/>
      <c r="AI312" s="312"/>
      <c r="AJ312" s="312"/>
      <c r="AK312" s="312"/>
    </row>
    <row r="313" spans="1:37" x14ac:dyDescent="0.2">
      <c r="A313" s="312"/>
      <c r="B313" s="312"/>
      <c r="C313" s="313"/>
      <c r="D313" s="312"/>
      <c r="E313" s="312"/>
      <c r="F313" s="312"/>
      <c r="G313" s="312"/>
      <c r="H313" s="312"/>
      <c r="I313" s="312"/>
      <c r="J313" s="312"/>
      <c r="K313" s="312"/>
      <c r="L313" s="312"/>
      <c r="M313" s="312"/>
      <c r="N313" s="312"/>
      <c r="O313" s="312"/>
      <c r="P313" s="312"/>
      <c r="Q313" s="312"/>
      <c r="R313" s="312"/>
      <c r="S313" s="312"/>
      <c r="T313" s="312"/>
      <c r="U313" s="312"/>
      <c r="V313" s="312"/>
      <c r="W313" s="312"/>
      <c r="X313" s="312"/>
      <c r="Y313" s="312"/>
      <c r="Z313" s="312"/>
      <c r="AA313" s="312"/>
      <c r="AB313" s="312"/>
      <c r="AC313" s="312"/>
      <c r="AD313" s="312"/>
      <c r="AE313" s="312"/>
      <c r="AF313" s="312"/>
      <c r="AG313" s="312"/>
      <c r="AH313" s="312"/>
      <c r="AI313" s="312"/>
      <c r="AJ313" s="312"/>
      <c r="AK313" s="312"/>
    </row>
    <row r="314" spans="1:37" x14ac:dyDescent="0.2">
      <c r="A314" s="312"/>
      <c r="B314" s="312"/>
      <c r="C314" s="313"/>
      <c r="D314" s="312"/>
      <c r="E314" s="312"/>
      <c r="F314" s="312"/>
      <c r="G314" s="312"/>
      <c r="H314" s="312"/>
      <c r="I314" s="312"/>
      <c r="J314" s="312"/>
      <c r="K314" s="312"/>
      <c r="L314" s="312"/>
      <c r="M314" s="312"/>
      <c r="N314" s="312"/>
      <c r="O314" s="312"/>
      <c r="P314" s="312"/>
      <c r="Q314" s="312"/>
      <c r="R314" s="312"/>
      <c r="S314" s="312"/>
      <c r="T314" s="312"/>
      <c r="U314" s="312"/>
      <c r="V314" s="312"/>
      <c r="W314" s="312"/>
      <c r="X314" s="312"/>
      <c r="Y314" s="312"/>
      <c r="Z314" s="312"/>
      <c r="AA314" s="312"/>
      <c r="AB314" s="312"/>
      <c r="AC314" s="312"/>
      <c r="AD314" s="312"/>
      <c r="AE314" s="312"/>
      <c r="AF314" s="312"/>
      <c r="AG314" s="312"/>
      <c r="AH314" s="312"/>
      <c r="AI314" s="312"/>
      <c r="AJ314" s="312"/>
      <c r="AK314" s="312"/>
    </row>
    <row r="315" spans="1:37" x14ac:dyDescent="0.2">
      <c r="A315" s="312"/>
      <c r="B315" s="312"/>
      <c r="C315" s="313"/>
      <c r="D315" s="312"/>
      <c r="E315" s="312"/>
      <c r="F315" s="312"/>
      <c r="G315" s="312"/>
      <c r="H315" s="312"/>
      <c r="I315" s="312"/>
      <c r="J315" s="312"/>
      <c r="K315" s="312"/>
      <c r="L315" s="312"/>
      <c r="M315" s="312"/>
      <c r="N315" s="312"/>
      <c r="O315" s="312"/>
      <c r="P315" s="312"/>
      <c r="Q315" s="312"/>
      <c r="R315" s="312"/>
      <c r="S315" s="312"/>
      <c r="T315" s="312"/>
      <c r="U315" s="312"/>
      <c r="V315" s="312"/>
      <c r="W315" s="312"/>
      <c r="X315" s="312"/>
      <c r="Y315" s="312"/>
      <c r="Z315" s="312"/>
      <c r="AA315" s="312"/>
      <c r="AB315" s="312"/>
      <c r="AC315" s="312"/>
      <c r="AD315" s="312"/>
      <c r="AE315" s="312"/>
      <c r="AF315" s="312"/>
      <c r="AG315" s="312"/>
      <c r="AH315" s="312"/>
      <c r="AI315" s="312"/>
      <c r="AJ315" s="312"/>
      <c r="AK315" s="312"/>
    </row>
    <row r="316" spans="1:37" x14ac:dyDescent="0.2">
      <c r="A316" s="312"/>
      <c r="B316" s="312"/>
      <c r="C316" s="313"/>
      <c r="D316" s="312"/>
      <c r="E316" s="312"/>
      <c r="F316" s="312"/>
      <c r="G316" s="312"/>
      <c r="H316" s="312"/>
      <c r="I316" s="312"/>
      <c r="J316" s="312"/>
      <c r="K316" s="312"/>
      <c r="L316" s="312"/>
      <c r="M316" s="312"/>
      <c r="N316" s="312"/>
      <c r="O316" s="312"/>
      <c r="P316" s="312"/>
      <c r="Q316" s="312"/>
      <c r="R316" s="312"/>
      <c r="S316" s="312"/>
      <c r="T316" s="312"/>
      <c r="U316" s="312"/>
      <c r="V316" s="312"/>
      <c r="W316" s="312"/>
      <c r="X316" s="312"/>
      <c r="Y316" s="312"/>
      <c r="Z316" s="312"/>
      <c r="AA316" s="312"/>
      <c r="AB316" s="312"/>
      <c r="AC316" s="312"/>
      <c r="AD316" s="312"/>
      <c r="AE316" s="312"/>
      <c r="AF316" s="312"/>
      <c r="AG316" s="312"/>
      <c r="AH316" s="312"/>
      <c r="AI316" s="312"/>
      <c r="AJ316" s="312"/>
      <c r="AK316" s="312"/>
    </row>
    <row r="317" spans="1:37" x14ac:dyDescent="0.2">
      <c r="A317" s="312"/>
      <c r="B317" s="312"/>
      <c r="C317" s="313"/>
      <c r="D317" s="312"/>
      <c r="E317" s="312"/>
      <c r="F317" s="312"/>
      <c r="G317" s="312"/>
      <c r="H317" s="312"/>
      <c r="I317" s="312"/>
      <c r="J317" s="312"/>
      <c r="K317" s="312"/>
      <c r="L317" s="312"/>
      <c r="M317" s="312"/>
      <c r="N317" s="312"/>
      <c r="O317" s="312"/>
      <c r="P317" s="312"/>
      <c r="Q317" s="312"/>
      <c r="R317" s="312"/>
      <c r="S317" s="312"/>
      <c r="T317" s="312"/>
      <c r="U317" s="312"/>
      <c r="V317" s="312"/>
      <c r="W317" s="312"/>
      <c r="X317" s="312"/>
      <c r="Y317" s="312"/>
      <c r="Z317" s="312"/>
      <c r="AA317" s="312"/>
      <c r="AB317" s="312"/>
      <c r="AC317" s="312"/>
      <c r="AD317" s="312"/>
      <c r="AE317" s="312"/>
      <c r="AF317" s="312"/>
      <c r="AG317" s="312"/>
      <c r="AH317" s="312"/>
      <c r="AI317" s="312"/>
      <c r="AJ317" s="312"/>
      <c r="AK317" s="312"/>
    </row>
    <row r="318" spans="1:37" x14ac:dyDescent="0.2">
      <c r="A318" s="312"/>
      <c r="B318" s="312"/>
      <c r="C318" s="313"/>
      <c r="D318" s="312"/>
      <c r="E318" s="312"/>
      <c r="F318" s="312"/>
      <c r="G318" s="312"/>
      <c r="H318" s="312"/>
      <c r="I318" s="312"/>
      <c r="J318" s="312"/>
      <c r="K318" s="312"/>
      <c r="L318" s="312"/>
      <c r="M318" s="312"/>
      <c r="N318" s="312"/>
      <c r="O318" s="312"/>
      <c r="P318" s="312"/>
      <c r="Q318" s="312"/>
      <c r="R318" s="312"/>
      <c r="S318" s="312"/>
      <c r="T318" s="312"/>
      <c r="U318" s="312"/>
      <c r="V318" s="312"/>
      <c r="W318" s="312"/>
      <c r="X318" s="312"/>
      <c r="Y318" s="312"/>
      <c r="Z318" s="312"/>
      <c r="AA318" s="312"/>
      <c r="AB318" s="312"/>
      <c r="AC318" s="312"/>
      <c r="AD318" s="312"/>
      <c r="AE318" s="312"/>
      <c r="AF318" s="312"/>
      <c r="AG318" s="312"/>
      <c r="AH318" s="312"/>
      <c r="AI318" s="312"/>
      <c r="AJ318" s="312"/>
      <c r="AK318" s="312"/>
    </row>
    <row r="319" spans="1:37" x14ac:dyDescent="0.2">
      <c r="A319" s="312"/>
      <c r="B319" s="312"/>
      <c r="C319" s="313"/>
      <c r="D319" s="312"/>
      <c r="E319" s="312"/>
      <c r="F319" s="312"/>
      <c r="G319" s="312"/>
      <c r="H319" s="312"/>
      <c r="I319" s="312"/>
      <c r="J319" s="312"/>
      <c r="K319" s="312"/>
      <c r="L319" s="312"/>
      <c r="M319" s="312"/>
      <c r="N319" s="312"/>
      <c r="O319" s="312"/>
      <c r="P319" s="312"/>
      <c r="Q319" s="312"/>
      <c r="R319" s="312"/>
      <c r="S319" s="312"/>
      <c r="T319" s="312"/>
      <c r="U319" s="312"/>
      <c r="V319" s="312"/>
      <c r="W319" s="312"/>
      <c r="X319" s="312"/>
      <c r="Y319" s="312"/>
      <c r="Z319" s="312"/>
      <c r="AA319" s="312"/>
      <c r="AB319" s="312"/>
      <c r="AC319" s="312"/>
      <c r="AD319" s="312"/>
      <c r="AE319" s="312"/>
      <c r="AF319" s="312"/>
      <c r="AG319" s="312"/>
      <c r="AH319" s="312"/>
      <c r="AI319" s="312"/>
      <c r="AJ319" s="312"/>
      <c r="AK319" s="312"/>
    </row>
    <row r="320" spans="1:37" x14ac:dyDescent="0.2">
      <c r="A320" s="312"/>
      <c r="B320" s="312"/>
      <c r="C320" s="313"/>
      <c r="D320" s="312"/>
      <c r="E320" s="312"/>
      <c r="F320" s="312"/>
      <c r="G320" s="312"/>
      <c r="H320" s="312"/>
      <c r="I320" s="312"/>
      <c r="J320" s="312"/>
      <c r="K320" s="312"/>
      <c r="L320" s="312"/>
      <c r="M320" s="312"/>
      <c r="N320" s="312"/>
      <c r="O320" s="312"/>
      <c r="P320" s="312"/>
      <c r="Q320" s="312"/>
      <c r="R320" s="312"/>
      <c r="S320" s="312"/>
      <c r="T320" s="312"/>
      <c r="U320" s="312"/>
      <c r="V320" s="312"/>
      <c r="W320" s="312"/>
      <c r="X320" s="312"/>
      <c r="Y320" s="312"/>
      <c r="Z320" s="312"/>
      <c r="AA320" s="312"/>
      <c r="AB320" s="312"/>
      <c r="AC320" s="312"/>
      <c r="AD320" s="312"/>
      <c r="AE320" s="312"/>
      <c r="AF320" s="312"/>
      <c r="AG320" s="312"/>
      <c r="AH320" s="312"/>
      <c r="AI320" s="312"/>
      <c r="AJ320" s="312"/>
      <c r="AK320" s="312"/>
    </row>
    <row r="321" spans="1:37" x14ac:dyDescent="0.2">
      <c r="A321" s="312"/>
      <c r="B321" s="312"/>
      <c r="C321" s="313"/>
      <c r="D321" s="312"/>
      <c r="E321" s="312"/>
      <c r="F321" s="312"/>
      <c r="G321" s="312"/>
      <c r="H321" s="312"/>
      <c r="I321" s="312"/>
      <c r="J321" s="312"/>
      <c r="K321" s="312"/>
      <c r="L321" s="312"/>
      <c r="M321" s="312"/>
      <c r="N321" s="312"/>
      <c r="O321" s="312"/>
      <c r="P321" s="312"/>
      <c r="Q321" s="312"/>
      <c r="R321" s="312"/>
      <c r="S321" s="312"/>
      <c r="T321" s="312"/>
      <c r="U321" s="312"/>
      <c r="V321" s="312"/>
      <c r="W321" s="312"/>
      <c r="X321" s="312"/>
      <c r="Y321" s="312"/>
      <c r="Z321" s="312"/>
      <c r="AA321" s="312"/>
      <c r="AB321" s="312"/>
      <c r="AC321" s="312"/>
      <c r="AD321" s="312"/>
      <c r="AE321" s="312"/>
      <c r="AF321" s="312"/>
      <c r="AG321" s="312"/>
      <c r="AH321" s="312"/>
      <c r="AI321" s="312"/>
      <c r="AJ321" s="312"/>
      <c r="AK321" s="312"/>
    </row>
    <row r="322" spans="1:37" x14ac:dyDescent="0.2">
      <c r="A322" s="312"/>
      <c r="B322" s="312"/>
      <c r="C322" s="313"/>
      <c r="D322" s="312"/>
      <c r="E322" s="312"/>
      <c r="F322" s="312"/>
      <c r="G322" s="312"/>
      <c r="H322" s="312"/>
      <c r="I322" s="312"/>
      <c r="J322" s="312"/>
      <c r="K322" s="312"/>
      <c r="L322" s="312"/>
      <c r="M322" s="312"/>
      <c r="N322" s="312"/>
      <c r="O322" s="312"/>
      <c r="P322" s="312"/>
      <c r="Q322" s="312"/>
      <c r="R322" s="312"/>
      <c r="S322" s="312"/>
      <c r="T322" s="312"/>
      <c r="U322" s="312"/>
      <c r="V322" s="312"/>
      <c r="W322" s="312"/>
      <c r="X322" s="312"/>
      <c r="Y322" s="312"/>
      <c r="Z322" s="312"/>
      <c r="AA322" s="312"/>
      <c r="AB322" s="312"/>
      <c r="AC322" s="312"/>
      <c r="AD322" s="312"/>
      <c r="AE322" s="312"/>
      <c r="AF322" s="312"/>
      <c r="AG322" s="312"/>
      <c r="AH322" s="312"/>
      <c r="AI322" s="312"/>
      <c r="AJ322" s="312"/>
      <c r="AK322" s="312"/>
    </row>
    <row r="323" spans="1:37" x14ac:dyDescent="0.2">
      <c r="A323" s="312"/>
      <c r="B323" s="312"/>
      <c r="C323" s="313"/>
      <c r="D323" s="312"/>
      <c r="E323" s="312"/>
      <c r="F323" s="312"/>
      <c r="G323" s="312"/>
      <c r="H323" s="312"/>
      <c r="I323" s="312"/>
      <c r="J323" s="312"/>
      <c r="K323" s="312"/>
      <c r="L323" s="312"/>
      <c r="M323" s="312"/>
      <c r="N323" s="312"/>
      <c r="O323" s="312"/>
      <c r="P323" s="312"/>
      <c r="Q323" s="312"/>
      <c r="R323" s="312"/>
      <c r="S323" s="312"/>
      <c r="T323" s="312"/>
      <c r="U323" s="312"/>
      <c r="V323" s="312"/>
      <c r="W323" s="312"/>
      <c r="X323" s="312"/>
      <c r="Y323" s="312"/>
      <c r="Z323" s="312"/>
      <c r="AA323" s="312"/>
      <c r="AB323" s="312"/>
      <c r="AC323" s="312"/>
      <c r="AD323" s="312"/>
      <c r="AE323" s="312"/>
      <c r="AF323" s="312"/>
      <c r="AG323" s="312"/>
      <c r="AH323" s="312"/>
      <c r="AI323" s="312"/>
      <c r="AJ323" s="312"/>
      <c r="AK323" s="312"/>
    </row>
    <row r="324" spans="1:37" x14ac:dyDescent="0.2">
      <c r="A324" s="312"/>
      <c r="B324" s="312"/>
      <c r="C324" s="313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2"/>
      <c r="AG324" s="312"/>
      <c r="AH324" s="312"/>
      <c r="AI324" s="312"/>
      <c r="AJ324" s="312"/>
      <c r="AK324" s="312"/>
    </row>
    <row r="325" spans="1:37" x14ac:dyDescent="0.2">
      <c r="A325" s="312"/>
      <c r="B325" s="312"/>
      <c r="C325" s="313"/>
      <c r="D325" s="312"/>
      <c r="E325" s="312"/>
      <c r="F325" s="312"/>
      <c r="G325" s="312"/>
      <c r="H325" s="312"/>
      <c r="I325" s="312"/>
      <c r="J325" s="312"/>
      <c r="K325" s="312"/>
      <c r="L325" s="312"/>
      <c r="M325" s="312"/>
      <c r="N325" s="312"/>
      <c r="O325" s="312"/>
      <c r="P325" s="312"/>
      <c r="Q325" s="312"/>
      <c r="R325" s="312"/>
      <c r="S325" s="312"/>
      <c r="T325" s="312"/>
      <c r="U325" s="312"/>
      <c r="V325" s="312"/>
      <c r="W325" s="312"/>
      <c r="X325" s="312"/>
      <c r="Y325" s="312"/>
      <c r="Z325" s="312"/>
      <c r="AA325" s="312"/>
      <c r="AB325" s="312"/>
      <c r="AC325" s="312"/>
      <c r="AD325" s="312"/>
      <c r="AE325" s="312"/>
      <c r="AF325" s="312"/>
      <c r="AG325" s="312"/>
      <c r="AH325" s="312"/>
      <c r="AI325" s="312"/>
      <c r="AJ325" s="312"/>
      <c r="AK325" s="312"/>
    </row>
    <row r="326" spans="1:37" x14ac:dyDescent="0.2">
      <c r="A326" s="312"/>
      <c r="B326" s="312"/>
      <c r="C326" s="313"/>
      <c r="D326" s="312"/>
      <c r="E326" s="312"/>
      <c r="F326" s="312"/>
      <c r="G326" s="312"/>
      <c r="H326" s="312"/>
      <c r="I326" s="312"/>
      <c r="J326" s="312"/>
      <c r="K326" s="312"/>
      <c r="L326" s="312"/>
      <c r="M326" s="312"/>
      <c r="N326" s="312"/>
      <c r="O326" s="312"/>
      <c r="P326" s="312"/>
      <c r="Q326" s="312"/>
      <c r="R326" s="312"/>
      <c r="S326" s="312"/>
      <c r="T326" s="312"/>
      <c r="U326" s="312"/>
      <c r="V326" s="312"/>
      <c r="W326" s="312"/>
      <c r="X326" s="312"/>
      <c r="Y326" s="312"/>
      <c r="Z326" s="312"/>
      <c r="AA326" s="312"/>
      <c r="AB326" s="312"/>
      <c r="AC326" s="312"/>
      <c r="AD326" s="312"/>
      <c r="AE326" s="312"/>
      <c r="AF326" s="312"/>
      <c r="AG326" s="312"/>
      <c r="AH326" s="312"/>
      <c r="AI326" s="312"/>
      <c r="AJ326" s="312"/>
      <c r="AK326" s="312"/>
    </row>
    <row r="327" spans="1:37" x14ac:dyDescent="0.2">
      <c r="A327" s="312"/>
      <c r="B327" s="312"/>
      <c r="C327" s="313"/>
      <c r="D327" s="312"/>
      <c r="E327" s="312"/>
      <c r="F327" s="312"/>
      <c r="G327" s="312"/>
      <c r="H327" s="312"/>
      <c r="I327" s="312"/>
      <c r="J327" s="312"/>
      <c r="K327" s="312"/>
      <c r="L327" s="312"/>
      <c r="M327" s="312"/>
      <c r="N327" s="312"/>
      <c r="O327" s="312"/>
      <c r="P327" s="312"/>
      <c r="Q327" s="312"/>
      <c r="R327" s="312"/>
      <c r="S327" s="312"/>
      <c r="T327" s="312"/>
      <c r="U327" s="312"/>
      <c r="V327" s="312"/>
      <c r="W327" s="312"/>
      <c r="X327" s="312"/>
      <c r="Y327" s="312"/>
      <c r="Z327" s="312"/>
      <c r="AA327" s="312"/>
      <c r="AB327" s="312"/>
      <c r="AC327" s="312"/>
      <c r="AD327" s="312"/>
      <c r="AE327" s="312"/>
      <c r="AF327" s="312"/>
      <c r="AG327" s="312"/>
      <c r="AH327" s="312"/>
      <c r="AI327" s="312"/>
      <c r="AJ327" s="312"/>
      <c r="AK327" s="312"/>
    </row>
    <row r="328" spans="1:37" x14ac:dyDescent="0.2">
      <c r="A328" s="312"/>
      <c r="B328" s="312"/>
      <c r="C328" s="313"/>
      <c r="D328" s="312"/>
      <c r="E328" s="312"/>
      <c r="F328" s="312"/>
      <c r="G328" s="312"/>
      <c r="H328" s="312"/>
      <c r="I328" s="312"/>
      <c r="J328" s="312"/>
      <c r="K328" s="312"/>
      <c r="L328" s="312"/>
      <c r="M328" s="312"/>
      <c r="N328" s="312"/>
      <c r="O328" s="312"/>
      <c r="P328" s="312"/>
      <c r="Q328" s="312"/>
      <c r="R328" s="312"/>
      <c r="S328" s="312"/>
      <c r="T328" s="312"/>
      <c r="U328" s="312"/>
      <c r="V328" s="312"/>
      <c r="W328" s="312"/>
      <c r="X328" s="312"/>
      <c r="Y328" s="312"/>
      <c r="Z328" s="312"/>
      <c r="AA328" s="312"/>
      <c r="AB328" s="312"/>
      <c r="AC328" s="312"/>
      <c r="AD328" s="312"/>
      <c r="AE328" s="312"/>
      <c r="AF328" s="312"/>
      <c r="AG328" s="312"/>
      <c r="AH328" s="312"/>
      <c r="AI328" s="312"/>
      <c r="AJ328" s="312"/>
      <c r="AK328" s="312"/>
    </row>
    <row r="329" spans="1:37" x14ac:dyDescent="0.2">
      <c r="A329" s="312"/>
      <c r="B329" s="312"/>
      <c r="C329" s="313"/>
      <c r="D329" s="312"/>
      <c r="E329" s="312"/>
      <c r="F329" s="312"/>
      <c r="G329" s="312"/>
      <c r="H329" s="312"/>
      <c r="I329" s="312"/>
      <c r="J329" s="312"/>
      <c r="K329" s="312"/>
      <c r="L329" s="312"/>
      <c r="M329" s="312"/>
      <c r="N329" s="312"/>
      <c r="O329" s="312"/>
      <c r="P329" s="312"/>
      <c r="Q329" s="312"/>
      <c r="R329" s="312"/>
      <c r="S329" s="312"/>
      <c r="T329" s="312"/>
      <c r="U329" s="312"/>
      <c r="V329" s="312"/>
      <c r="W329" s="312"/>
      <c r="X329" s="312"/>
      <c r="Y329" s="312"/>
      <c r="Z329" s="312"/>
      <c r="AA329" s="312"/>
      <c r="AB329" s="312"/>
      <c r="AC329" s="312"/>
      <c r="AD329" s="312"/>
      <c r="AE329" s="312"/>
      <c r="AF329" s="312"/>
      <c r="AG329" s="312"/>
      <c r="AH329" s="312"/>
      <c r="AI329" s="312"/>
      <c r="AJ329" s="312"/>
      <c r="AK329" s="312"/>
    </row>
    <row r="330" spans="1:37" x14ac:dyDescent="0.2">
      <c r="A330" s="312"/>
      <c r="B330" s="312"/>
      <c r="C330" s="313"/>
      <c r="D330" s="312"/>
      <c r="E330" s="312"/>
      <c r="F330" s="312"/>
      <c r="G330" s="312"/>
      <c r="H330" s="312"/>
      <c r="I330" s="312"/>
      <c r="J330" s="312"/>
      <c r="K330" s="312"/>
      <c r="L330" s="312"/>
      <c r="M330" s="312"/>
      <c r="N330" s="312"/>
      <c r="O330" s="312"/>
      <c r="P330" s="312"/>
      <c r="Q330" s="312"/>
      <c r="R330" s="312"/>
      <c r="S330" s="312"/>
      <c r="T330" s="312"/>
      <c r="U330" s="312"/>
      <c r="V330" s="312"/>
      <c r="W330" s="312"/>
      <c r="X330" s="312"/>
      <c r="Y330" s="312"/>
      <c r="Z330" s="312"/>
      <c r="AA330" s="312"/>
      <c r="AB330" s="312"/>
      <c r="AC330" s="312"/>
      <c r="AD330" s="312"/>
      <c r="AE330" s="312"/>
      <c r="AF330" s="312"/>
      <c r="AG330" s="312"/>
      <c r="AH330" s="312"/>
      <c r="AI330" s="312"/>
      <c r="AJ330" s="312"/>
      <c r="AK330" s="312"/>
    </row>
    <row r="331" spans="1:37" x14ac:dyDescent="0.2">
      <c r="A331" s="312"/>
      <c r="B331" s="312"/>
      <c r="C331" s="313"/>
      <c r="D331" s="312"/>
      <c r="E331" s="312"/>
      <c r="F331" s="312"/>
      <c r="G331" s="312"/>
      <c r="H331" s="312"/>
      <c r="I331" s="312"/>
      <c r="J331" s="312"/>
      <c r="K331" s="312"/>
      <c r="L331" s="312"/>
      <c r="M331" s="312"/>
      <c r="N331" s="312"/>
      <c r="O331" s="312"/>
      <c r="P331" s="312"/>
      <c r="Q331" s="312"/>
      <c r="R331" s="312"/>
      <c r="S331" s="312"/>
      <c r="T331" s="312"/>
      <c r="U331" s="312"/>
      <c r="V331" s="312"/>
      <c r="W331" s="312"/>
      <c r="X331" s="312"/>
      <c r="Y331" s="312"/>
      <c r="Z331" s="312"/>
      <c r="AA331" s="312"/>
      <c r="AB331" s="312"/>
      <c r="AC331" s="312"/>
      <c r="AD331" s="312"/>
      <c r="AE331" s="312"/>
      <c r="AF331" s="312"/>
      <c r="AG331" s="312"/>
      <c r="AH331" s="312"/>
      <c r="AI331" s="312"/>
      <c r="AJ331" s="312"/>
      <c r="AK331" s="312"/>
    </row>
    <row r="332" spans="1:37" x14ac:dyDescent="0.2">
      <c r="A332" s="312"/>
      <c r="B332" s="312"/>
      <c r="C332" s="313"/>
      <c r="D332" s="312"/>
      <c r="E332" s="312"/>
      <c r="F332" s="312"/>
      <c r="G332" s="312"/>
      <c r="H332" s="312"/>
      <c r="I332" s="312"/>
      <c r="J332" s="312"/>
      <c r="K332" s="312"/>
      <c r="L332" s="312"/>
      <c r="M332" s="312"/>
      <c r="N332" s="312"/>
      <c r="O332" s="312"/>
      <c r="P332" s="312"/>
      <c r="Q332" s="312"/>
      <c r="R332" s="312"/>
      <c r="S332" s="312"/>
      <c r="T332" s="312"/>
      <c r="U332" s="312"/>
      <c r="V332" s="312"/>
      <c r="W332" s="312"/>
      <c r="X332" s="312"/>
      <c r="Y332" s="312"/>
      <c r="Z332" s="312"/>
      <c r="AA332" s="312"/>
      <c r="AB332" s="312"/>
      <c r="AC332" s="312"/>
      <c r="AD332" s="312"/>
      <c r="AE332" s="312"/>
      <c r="AF332" s="312"/>
      <c r="AG332" s="312"/>
      <c r="AH332" s="312"/>
      <c r="AI332" s="312"/>
      <c r="AJ332" s="312"/>
      <c r="AK332" s="312"/>
    </row>
    <row r="333" spans="1:37" x14ac:dyDescent="0.2">
      <c r="A333" s="312"/>
      <c r="B333" s="312"/>
      <c r="C333" s="313"/>
      <c r="D333" s="312"/>
      <c r="E333" s="312"/>
      <c r="F333" s="312"/>
      <c r="G333" s="312"/>
      <c r="H333" s="312"/>
      <c r="I333" s="312"/>
      <c r="J333" s="312"/>
      <c r="K333" s="312"/>
      <c r="L333" s="312"/>
      <c r="M333" s="312"/>
      <c r="N333" s="312"/>
      <c r="O333" s="312"/>
      <c r="P333" s="312"/>
      <c r="Q333" s="312"/>
      <c r="R333" s="312"/>
      <c r="S333" s="312"/>
      <c r="T333" s="312"/>
      <c r="U333" s="312"/>
      <c r="V333" s="312"/>
      <c r="W333" s="312"/>
      <c r="X333" s="312"/>
      <c r="Y333" s="312"/>
      <c r="Z333" s="312"/>
      <c r="AA333" s="312"/>
      <c r="AB333" s="312"/>
      <c r="AC333" s="312"/>
      <c r="AD333" s="312"/>
      <c r="AE333" s="312"/>
      <c r="AF333" s="312"/>
      <c r="AG333" s="312"/>
      <c r="AH333" s="312"/>
      <c r="AI333" s="312"/>
      <c r="AJ333" s="312"/>
      <c r="AK333" s="312"/>
    </row>
    <row r="334" spans="1:37" x14ac:dyDescent="0.2">
      <c r="A334" s="312"/>
      <c r="B334" s="312"/>
      <c r="C334" s="313"/>
      <c r="D334" s="312"/>
      <c r="E334" s="312"/>
      <c r="F334" s="312"/>
      <c r="G334" s="312"/>
      <c r="H334" s="312"/>
      <c r="I334" s="312"/>
      <c r="J334" s="312"/>
      <c r="K334" s="312"/>
      <c r="L334" s="312"/>
      <c r="M334" s="312"/>
      <c r="N334" s="312"/>
      <c r="O334" s="312"/>
      <c r="P334" s="312"/>
      <c r="Q334" s="312"/>
      <c r="R334" s="312"/>
      <c r="S334" s="312"/>
      <c r="T334" s="312"/>
      <c r="U334" s="312"/>
      <c r="V334" s="312"/>
      <c r="W334" s="312"/>
      <c r="X334" s="312"/>
      <c r="Y334" s="312"/>
      <c r="Z334" s="312"/>
      <c r="AA334" s="312"/>
      <c r="AB334" s="312"/>
      <c r="AC334" s="312"/>
      <c r="AD334" s="312"/>
      <c r="AE334" s="312"/>
      <c r="AF334" s="312"/>
      <c r="AG334" s="312"/>
      <c r="AH334" s="312"/>
      <c r="AI334" s="312"/>
      <c r="AJ334" s="312"/>
      <c r="AK334" s="312"/>
    </row>
    <row r="335" spans="1:37" x14ac:dyDescent="0.2">
      <c r="A335" s="312"/>
      <c r="B335" s="312"/>
      <c r="C335" s="313"/>
      <c r="D335" s="312"/>
      <c r="E335" s="312"/>
      <c r="F335" s="312"/>
      <c r="G335" s="312"/>
      <c r="H335" s="312"/>
      <c r="I335" s="312"/>
      <c r="J335" s="312"/>
      <c r="K335" s="312"/>
      <c r="L335" s="312"/>
      <c r="M335" s="312"/>
      <c r="N335" s="312"/>
      <c r="O335" s="312"/>
      <c r="P335" s="312"/>
      <c r="Q335" s="312"/>
      <c r="R335" s="312"/>
      <c r="S335" s="312"/>
      <c r="T335" s="312"/>
      <c r="U335" s="312"/>
      <c r="V335" s="312"/>
      <c r="W335" s="312"/>
      <c r="X335" s="312"/>
      <c r="Y335" s="312"/>
      <c r="Z335" s="312"/>
      <c r="AA335" s="312"/>
      <c r="AB335" s="312"/>
      <c r="AC335" s="312"/>
      <c r="AD335" s="312"/>
      <c r="AE335" s="312"/>
      <c r="AF335" s="312"/>
      <c r="AG335" s="312"/>
      <c r="AH335" s="312"/>
      <c r="AI335" s="312"/>
      <c r="AJ335" s="312"/>
      <c r="AK335" s="312"/>
    </row>
    <row r="336" spans="1:37" x14ac:dyDescent="0.2">
      <c r="A336" s="312"/>
      <c r="B336" s="312"/>
      <c r="C336" s="313"/>
      <c r="D336" s="312"/>
      <c r="E336" s="312"/>
      <c r="F336" s="312"/>
      <c r="G336" s="312"/>
      <c r="H336" s="312"/>
      <c r="I336" s="312"/>
      <c r="J336" s="312"/>
      <c r="K336" s="312"/>
      <c r="L336" s="312"/>
      <c r="M336" s="312"/>
      <c r="N336" s="312"/>
      <c r="O336" s="312"/>
      <c r="P336" s="312"/>
      <c r="Q336" s="312"/>
      <c r="R336" s="312"/>
      <c r="S336" s="312"/>
      <c r="T336" s="312"/>
      <c r="U336" s="312"/>
      <c r="V336" s="312"/>
      <c r="W336" s="312"/>
      <c r="X336" s="312"/>
      <c r="Y336" s="312"/>
      <c r="Z336" s="312"/>
      <c r="AA336" s="312"/>
      <c r="AB336" s="312"/>
      <c r="AC336" s="312"/>
      <c r="AD336" s="312"/>
      <c r="AE336" s="312"/>
      <c r="AF336" s="312"/>
      <c r="AG336" s="312"/>
      <c r="AH336" s="312"/>
      <c r="AI336" s="312"/>
      <c r="AJ336" s="312"/>
      <c r="AK336" s="312"/>
    </row>
    <row r="337" spans="1:37" x14ac:dyDescent="0.2">
      <c r="A337" s="312"/>
      <c r="B337" s="312"/>
      <c r="C337" s="313"/>
      <c r="D337" s="312"/>
      <c r="E337" s="312"/>
      <c r="F337" s="312"/>
      <c r="G337" s="312"/>
      <c r="H337" s="312"/>
      <c r="I337" s="312"/>
      <c r="J337" s="312"/>
      <c r="K337" s="312"/>
      <c r="L337" s="312"/>
      <c r="M337" s="312"/>
      <c r="N337" s="312"/>
      <c r="O337" s="312"/>
      <c r="P337" s="312"/>
      <c r="Q337" s="312"/>
      <c r="R337" s="312"/>
      <c r="S337" s="312"/>
      <c r="T337" s="312"/>
      <c r="U337" s="312"/>
      <c r="V337" s="312"/>
      <c r="W337" s="312"/>
      <c r="X337" s="312"/>
      <c r="Y337" s="312"/>
      <c r="Z337" s="312"/>
      <c r="AA337" s="312"/>
      <c r="AB337" s="312"/>
      <c r="AC337" s="312"/>
      <c r="AD337" s="312"/>
      <c r="AE337" s="312"/>
      <c r="AF337" s="312"/>
      <c r="AG337" s="312"/>
      <c r="AH337" s="312"/>
      <c r="AI337" s="312"/>
      <c r="AJ337" s="312"/>
      <c r="AK337" s="312"/>
    </row>
    <row r="338" spans="1:37" x14ac:dyDescent="0.2">
      <c r="A338" s="312"/>
      <c r="B338" s="312"/>
      <c r="C338" s="313"/>
      <c r="D338" s="312"/>
      <c r="E338" s="312"/>
      <c r="F338" s="312"/>
      <c r="G338" s="312"/>
      <c r="H338" s="312"/>
      <c r="I338" s="312"/>
      <c r="J338" s="312"/>
      <c r="K338" s="312"/>
      <c r="L338" s="312"/>
      <c r="M338" s="312"/>
      <c r="N338" s="312"/>
      <c r="O338" s="312"/>
      <c r="P338" s="312"/>
      <c r="Q338" s="312"/>
      <c r="R338" s="312"/>
      <c r="S338" s="312"/>
      <c r="T338" s="312"/>
      <c r="U338" s="312"/>
      <c r="V338" s="312"/>
      <c r="W338" s="312"/>
      <c r="X338" s="312"/>
      <c r="Y338" s="312"/>
      <c r="Z338" s="312"/>
      <c r="AA338" s="312"/>
      <c r="AB338" s="312"/>
      <c r="AC338" s="312"/>
      <c r="AD338" s="312"/>
      <c r="AE338" s="312"/>
      <c r="AF338" s="312"/>
      <c r="AG338" s="312"/>
      <c r="AH338" s="312"/>
      <c r="AI338" s="312"/>
      <c r="AJ338" s="312"/>
      <c r="AK338" s="312"/>
    </row>
    <row r="339" spans="1:37" x14ac:dyDescent="0.2">
      <c r="A339" s="312"/>
      <c r="B339" s="312"/>
      <c r="C339" s="313"/>
      <c r="D339" s="312"/>
      <c r="E339" s="312"/>
      <c r="F339" s="312"/>
      <c r="G339" s="312"/>
      <c r="H339" s="312"/>
      <c r="I339" s="312"/>
      <c r="J339" s="312"/>
      <c r="K339" s="312"/>
      <c r="L339" s="312"/>
      <c r="M339" s="312"/>
      <c r="N339" s="312"/>
      <c r="O339" s="312"/>
      <c r="P339" s="312"/>
      <c r="Q339" s="312"/>
      <c r="R339" s="312"/>
      <c r="S339" s="312"/>
      <c r="T339" s="312"/>
      <c r="U339" s="312"/>
      <c r="V339" s="312"/>
      <c r="W339" s="312"/>
      <c r="X339" s="312"/>
      <c r="Y339" s="312"/>
      <c r="Z339" s="312"/>
      <c r="AA339" s="312"/>
      <c r="AB339" s="312"/>
      <c r="AC339" s="312"/>
      <c r="AD339" s="312"/>
      <c r="AE339" s="312"/>
      <c r="AF339" s="312"/>
      <c r="AG339" s="312"/>
      <c r="AH339" s="312"/>
      <c r="AI339" s="312"/>
      <c r="AJ339" s="312"/>
      <c r="AK339" s="312"/>
    </row>
    <row r="340" spans="1:37" x14ac:dyDescent="0.2">
      <c r="A340" s="312"/>
      <c r="B340" s="312"/>
      <c r="C340" s="313"/>
      <c r="D340" s="312"/>
      <c r="E340" s="312"/>
      <c r="F340" s="312"/>
      <c r="G340" s="312"/>
      <c r="H340" s="312"/>
      <c r="I340" s="312"/>
      <c r="J340" s="312"/>
      <c r="K340" s="312"/>
      <c r="L340" s="312"/>
      <c r="M340" s="312"/>
      <c r="N340" s="312"/>
      <c r="O340" s="312"/>
      <c r="P340" s="312"/>
      <c r="Q340" s="312"/>
      <c r="R340" s="312"/>
      <c r="S340" s="312"/>
      <c r="T340" s="312"/>
      <c r="U340" s="312"/>
      <c r="V340" s="312"/>
      <c r="W340" s="312"/>
      <c r="X340" s="312"/>
      <c r="Y340" s="312"/>
      <c r="Z340" s="312"/>
      <c r="AA340" s="312"/>
      <c r="AB340" s="312"/>
      <c r="AC340" s="312"/>
      <c r="AD340" s="312"/>
      <c r="AE340" s="312"/>
      <c r="AF340" s="312"/>
      <c r="AG340" s="312"/>
      <c r="AH340" s="312"/>
      <c r="AI340" s="312"/>
      <c r="AJ340" s="312"/>
      <c r="AK340" s="312"/>
    </row>
    <row r="341" spans="1:37" x14ac:dyDescent="0.2">
      <c r="A341" s="312"/>
      <c r="B341" s="312"/>
      <c r="C341" s="313"/>
      <c r="D341" s="312"/>
      <c r="E341" s="312"/>
      <c r="F341" s="312"/>
      <c r="G341" s="312"/>
      <c r="H341" s="312"/>
      <c r="I341" s="312"/>
      <c r="J341" s="312"/>
      <c r="K341" s="312"/>
      <c r="L341" s="312"/>
      <c r="M341" s="312"/>
      <c r="N341" s="312"/>
      <c r="O341" s="312"/>
      <c r="P341" s="312"/>
      <c r="Q341" s="312"/>
      <c r="R341" s="312"/>
      <c r="S341" s="312"/>
      <c r="T341" s="312"/>
      <c r="U341" s="312"/>
      <c r="V341" s="312"/>
      <c r="W341" s="312"/>
      <c r="X341" s="312"/>
      <c r="Y341" s="312"/>
      <c r="Z341" s="312"/>
      <c r="AA341" s="312"/>
      <c r="AB341" s="312"/>
      <c r="AC341" s="312"/>
      <c r="AD341" s="312"/>
      <c r="AE341" s="312"/>
      <c r="AF341" s="312"/>
      <c r="AG341" s="312"/>
      <c r="AH341" s="312"/>
      <c r="AI341" s="312"/>
      <c r="AJ341" s="312"/>
      <c r="AK341" s="312"/>
    </row>
    <row r="342" spans="1:37" x14ac:dyDescent="0.2">
      <c r="A342" s="312"/>
      <c r="B342" s="312"/>
      <c r="C342" s="313"/>
      <c r="D342" s="312"/>
      <c r="E342" s="312"/>
      <c r="F342" s="312"/>
      <c r="G342" s="312"/>
      <c r="H342" s="312"/>
      <c r="I342" s="312"/>
      <c r="J342" s="312"/>
      <c r="K342" s="312"/>
      <c r="L342" s="312"/>
      <c r="M342" s="312"/>
      <c r="N342" s="312"/>
      <c r="O342" s="312"/>
      <c r="P342" s="312"/>
      <c r="Q342" s="312"/>
      <c r="R342" s="312"/>
      <c r="S342" s="312"/>
      <c r="T342" s="312"/>
      <c r="U342" s="312"/>
      <c r="V342" s="312"/>
      <c r="W342" s="312"/>
      <c r="X342" s="312"/>
      <c r="Y342" s="312"/>
      <c r="Z342" s="312"/>
      <c r="AA342" s="312"/>
      <c r="AB342" s="312"/>
      <c r="AC342" s="312"/>
      <c r="AD342" s="312"/>
      <c r="AE342" s="312"/>
      <c r="AF342" s="312"/>
      <c r="AG342" s="312"/>
      <c r="AH342" s="312"/>
      <c r="AI342" s="312"/>
      <c r="AJ342" s="312"/>
      <c r="AK342" s="312"/>
    </row>
    <row r="343" spans="1:37" x14ac:dyDescent="0.2">
      <c r="A343" s="312"/>
      <c r="B343" s="312"/>
      <c r="C343" s="313"/>
      <c r="D343" s="312"/>
      <c r="E343" s="312"/>
      <c r="F343" s="312"/>
      <c r="G343" s="312"/>
      <c r="H343" s="312"/>
      <c r="I343" s="312"/>
      <c r="J343" s="312"/>
      <c r="K343" s="312"/>
      <c r="L343" s="312"/>
      <c r="M343" s="312"/>
      <c r="N343" s="312"/>
      <c r="O343" s="312"/>
      <c r="P343" s="312"/>
      <c r="Q343" s="312"/>
      <c r="R343" s="312"/>
      <c r="S343" s="312"/>
      <c r="T343" s="312"/>
      <c r="U343" s="312"/>
      <c r="V343" s="312"/>
      <c r="W343" s="312"/>
      <c r="X343" s="312"/>
      <c r="Y343" s="312"/>
      <c r="Z343" s="312"/>
      <c r="AA343" s="312"/>
      <c r="AB343" s="312"/>
      <c r="AC343" s="312"/>
      <c r="AD343" s="312"/>
      <c r="AE343" s="312"/>
      <c r="AF343" s="312"/>
      <c r="AG343" s="312"/>
      <c r="AH343" s="312"/>
      <c r="AI343" s="312"/>
      <c r="AJ343" s="312"/>
      <c r="AK343" s="312"/>
    </row>
    <row r="344" spans="1:37" x14ac:dyDescent="0.2">
      <c r="A344" s="312"/>
      <c r="B344" s="312"/>
      <c r="C344" s="313"/>
      <c r="D344" s="312"/>
      <c r="E344" s="312"/>
      <c r="F344" s="312"/>
      <c r="G344" s="312"/>
      <c r="H344" s="312"/>
      <c r="I344" s="312"/>
      <c r="J344" s="312"/>
      <c r="K344" s="312"/>
      <c r="L344" s="312"/>
      <c r="M344" s="312"/>
      <c r="N344" s="312"/>
      <c r="O344" s="312"/>
      <c r="P344" s="312"/>
      <c r="Q344" s="312"/>
      <c r="R344" s="312"/>
      <c r="S344" s="312"/>
      <c r="T344" s="312"/>
      <c r="U344" s="312"/>
      <c r="V344" s="312"/>
      <c r="W344" s="312"/>
      <c r="X344" s="312"/>
      <c r="Y344" s="312"/>
      <c r="Z344" s="312"/>
      <c r="AA344" s="312"/>
      <c r="AB344" s="312"/>
      <c r="AC344" s="312"/>
      <c r="AD344" s="312"/>
      <c r="AE344" s="312"/>
      <c r="AF344" s="312"/>
      <c r="AG344" s="312"/>
      <c r="AH344" s="312"/>
      <c r="AI344" s="312"/>
      <c r="AJ344" s="312"/>
      <c r="AK344" s="312"/>
    </row>
    <row r="345" spans="1:37" x14ac:dyDescent="0.2">
      <c r="A345" s="312"/>
      <c r="B345" s="312"/>
      <c r="C345" s="313"/>
      <c r="D345" s="312"/>
      <c r="E345" s="312"/>
      <c r="F345" s="312"/>
      <c r="G345" s="312"/>
      <c r="H345" s="312"/>
      <c r="I345" s="312"/>
      <c r="J345" s="312"/>
      <c r="K345" s="312"/>
      <c r="L345" s="312"/>
      <c r="M345" s="312"/>
      <c r="N345" s="312"/>
      <c r="O345" s="312"/>
      <c r="P345" s="312"/>
      <c r="Q345" s="312"/>
      <c r="R345" s="312"/>
      <c r="S345" s="312"/>
      <c r="T345" s="312"/>
      <c r="U345" s="312"/>
      <c r="V345" s="312"/>
      <c r="W345" s="312"/>
      <c r="X345" s="312"/>
      <c r="Y345" s="312"/>
      <c r="Z345" s="312"/>
      <c r="AA345" s="312"/>
      <c r="AB345" s="312"/>
      <c r="AC345" s="312"/>
      <c r="AD345" s="312"/>
      <c r="AE345" s="312"/>
      <c r="AF345" s="312"/>
      <c r="AG345" s="312"/>
      <c r="AH345" s="312"/>
      <c r="AI345" s="312"/>
      <c r="AJ345" s="312"/>
      <c r="AK345" s="312"/>
    </row>
    <row r="346" spans="1:37" x14ac:dyDescent="0.2">
      <c r="A346" s="312"/>
      <c r="B346" s="312"/>
      <c r="C346" s="313"/>
      <c r="D346" s="312"/>
      <c r="E346" s="312"/>
      <c r="F346" s="312"/>
      <c r="G346" s="312"/>
      <c r="H346" s="312"/>
      <c r="I346" s="312"/>
      <c r="J346" s="312"/>
      <c r="K346" s="312"/>
      <c r="L346" s="312"/>
      <c r="M346" s="312"/>
      <c r="N346" s="312"/>
      <c r="O346" s="312"/>
      <c r="P346" s="312"/>
      <c r="Q346" s="312"/>
      <c r="R346" s="312"/>
      <c r="S346" s="312"/>
      <c r="T346" s="312"/>
      <c r="U346" s="312"/>
      <c r="V346" s="312"/>
      <c r="W346" s="312"/>
      <c r="X346" s="312"/>
      <c r="Y346" s="312"/>
      <c r="Z346" s="312"/>
      <c r="AA346" s="312"/>
      <c r="AB346" s="312"/>
      <c r="AC346" s="312"/>
      <c r="AD346" s="312"/>
      <c r="AE346" s="312"/>
      <c r="AF346" s="312"/>
      <c r="AG346" s="312"/>
      <c r="AH346" s="312"/>
      <c r="AI346" s="312"/>
      <c r="AJ346" s="312"/>
      <c r="AK346" s="312"/>
    </row>
    <row r="347" spans="1:37" x14ac:dyDescent="0.2">
      <c r="A347" s="312"/>
      <c r="B347" s="312"/>
      <c r="C347" s="313"/>
      <c r="D347" s="312"/>
      <c r="E347" s="312"/>
      <c r="F347" s="312"/>
      <c r="G347" s="312"/>
      <c r="H347" s="312"/>
      <c r="I347" s="312"/>
      <c r="J347" s="312"/>
      <c r="K347" s="312"/>
      <c r="L347" s="312"/>
      <c r="M347" s="312"/>
      <c r="N347" s="312"/>
      <c r="O347" s="312"/>
      <c r="P347" s="312"/>
      <c r="Q347" s="312"/>
      <c r="R347" s="312"/>
      <c r="S347" s="312"/>
      <c r="T347" s="312"/>
      <c r="U347" s="312"/>
      <c r="V347" s="312"/>
      <c r="W347" s="312"/>
      <c r="X347" s="312"/>
      <c r="Y347" s="312"/>
      <c r="Z347" s="312"/>
      <c r="AA347" s="312"/>
      <c r="AB347" s="312"/>
      <c r="AC347" s="312"/>
      <c r="AD347" s="312"/>
      <c r="AE347" s="312"/>
      <c r="AF347" s="312"/>
      <c r="AG347" s="312"/>
      <c r="AH347" s="312"/>
      <c r="AI347" s="312"/>
      <c r="AJ347" s="312"/>
      <c r="AK347" s="312"/>
    </row>
    <row r="348" spans="1:37" x14ac:dyDescent="0.2">
      <c r="A348" s="312"/>
      <c r="B348" s="312"/>
      <c r="C348" s="313"/>
      <c r="D348" s="312"/>
      <c r="E348" s="312"/>
      <c r="F348" s="312"/>
      <c r="G348" s="312"/>
      <c r="H348" s="312"/>
      <c r="I348" s="312"/>
      <c r="J348" s="312"/>
      <c r="K348" s="312"/>
      <c r="L348" s="312"/>
      <c r="M348" s="312"/>
      <c r="N348" s="312"/>
      <c r="O348" s="312"/>
      <c r="P348" s="312"/>
      <c r="Q348" s="312"/>
      <c r="R348" s="312"/>
      <c r="S348" s="312"/>
      <c r="T348" s="312"/>
      <c r="U348" s="312"/>
      <c r="V348" s="312"/>
      <c r="W348" s="312"/>
      <c r="X348" s="312"/>
      <c r="Y348" s="312"/>
      <c r="Z348" s="312"/>
      <c r="AA348" s="312"/>
      <c r="AB348" s="312"/>
      <c r="AC348" s="312"/>
      <c r="AD348" s="312"/>
      <c r="AE348" s="312"/>
      <c r="AF348" s="312"/>
      <c r="AG348" s="312"/>
      <c r="AH348" s="312"/>
      <c r="AI348" s="312"/>
      <c r="AJ348" s="312"/>
      <c r="AK348" s="312"/>
    </row>
    <row r="349" spans="1:37" x14ac:dyDescent="0.2">
      <c r="A349" s="312"/>
      <c r="B349" s="312"/>
      <c r="C349" s="313"/>
      <c r="D349" s="312"/>
      <c r="E349" s="312"/>
      <c r="F349" s="312"/>
      <c r="G349" s="312"/>
      <c r="H349" s="312"/>
      <c r="I349" s="312"/>
      <c r="J349" s="312"/>
      <c r="K349" s="312"/>
      <c r="L349" s="312"/>
      <c r="M349" s="312"/>
      <c r="N349" s="312"/>
      <c r="O349" s="312"/>
      <c r="P349" s="312"/>
      <c r="Q349" s="312"/>
      <c r="R349" s="312"/>
      <c r="S349" s="312"/>
      <c r="T349" s="312"/>
      <c r="U349" s="312"/>
      <c r="V349" s="312"/>
      <c r="W349" s="312"/>
      <c r="X349" s="312"/>
      <c r="Y349" s="312"/>
      <c r="Z349" s="312"/>
      <c r="AA349" s="312"/>
      <c r="AB349" s="312"/>
      <c r="AC349" s="312"/>
      <c r="AD349" s="312"/>
      <c r="AE349" s="312"/>
      <c r="AF349" s="312"/>
      <c r="AG349" s="312"/>
      <c r="AH349" s="312"/>
      <c r="AI349" s="312"/>
      <c r="AJ349" s="312"/>
      <c r="AK349" s="312"/>
    </row>
    <row r="350" spans="1:37" x14ac:dyDescent="0.2">
      <c r="A350" s="312"/>
      <c r="B350" s="312"/>
      <c r="C350" s="313"/>
      <c r="D350" s="312"/>
      <c r="E350" s="312"/>
      <c r="F350" s="312"/>
      <c r="G350" s="312"/>
      <c r="H350" s="312"/>
      <c r="I350" s="312"/>
      <c r="J350" s="312"/>
      <c r="K350" s="312"/>
      <c r="L350" s="312"/>
      <c r="M350" s="312"/>
      <c r="N350" s="312"/>
      <c r="O350" s="312"/>
      <c r="P350" s="312"/>
      <c r="Q350" s="312"/>
      <c r="R350" s="312"/>
      <c r="S350" s="312"/>
      <c r="T350" s="312"/>
      <c r="U350" s="312"/>
      <c r="V350" s="312"/>
      <c r="W350" s="312"/>
      <c r="X350" s="312"/>
      <c r="Y350" s="312"/>
      <c r="Z350" s="312"/>
      <c r="AA350" s="312"/>
      <c r="AB350" s="312"/>
      <c r="AC350" s="312"/>
      <c r="AD350" s="312"/>
      <c r="AE350" s="312"/>
      <c r="AF350" s="312"/>
      <c r="AG350" s="312"/>
      <c r="AH350" s="312"/>
      <c r="AI350" s="312"/>
      <c r="AJ350" s="312"/>
      <c r="AK350" s="312"/>
    </row>
    <row r="351" spans="1:37" x14ac:dyDescent="0.2">
      <c r="A351" s="312"/>
      <c r="B351" s="312"/>
      <c r="C351" s="313"/>
      <c r="D351" s="312"/>
      <c r="E351" s="312"/>
      <c r="F351" s="312"/>
      <c r="G351" s="312"/>
      <c r="H351" s="312"/>
      <c r="I351" s="312"/>
      <c r="J351" s="312"/>
      <c r="K351" s="312"/>
      <c r="L351" s="312"/>
      <c r="M351" s="312"/>
      <c r="N351" s="312"/>
      <c r="O351" s="312"/>
      <c r="P351" s="312"/>
      <c r="Q351" s="312"/>
      <c r="R351" s="312"/>
      <c r="S351" s="312"/>
      <c r="T351" s="312"/>
      <c r="U351" s="312"/>
      <c r="V351" s="312"/>
      <c r="W351" s="312"/>
      <c r="X351" s="312"/>
      <c r="Y351" s="312"/>
      <c r="Z351" s="312"/>
      <c r="AA351" s="312"/>
      <c r="AB351" s="312"/>
      <c r="AC351" s="312"/>
      <c r="AD351" s="312"/>
      <c r="AE351" s="312"/>
      <c r="AF351" s="312"/>
      <c r="AG351" s="312"/>
      <c r="AH351" s="312"/>
      <c r="AI351" s="312"/>
      <c r="AJ351" s="312"/>
      <c r="AK351" s="312"/>
    </row>
    <row r="352" spans="1:37" x14ac:dyDescent="0.2">
      <c r="A352" s="312"/>
      <c r="B352" s="312"/>
      <c r="C352" s="313"/>
      <c r="D352" s="312"/>
      <c r="E352" s="312"/>
      <c r="F352" s="312"/>
      <c r="G352" s="312"/>
      <c r="H352" s="312"/>
      <c r="I352" s="312"/>
      <c r="J352" s="312"/>
      <c r="K352" s="312"/>
      <c r="L352" s="312"/>
      <c r="M352" s="312"/>
      <c r="N352" s="312"/>
      <c r="O352" s="312"/>
      <c r="P352" s="312"/>
      <c r="Q352" s="312"/>
      <c r="R352" s="312"/>
      <c r="S352" s="312"/>
      <c r="T352" s="312"/>
      <c r="U352" s="312"/>
      <c r="V352" s="312"/>
      <c r="W352" s="312"/>
      <c r="X352" s="312"/>
      <c r="Y352" s="312"/>
      <c r="Z352" s="312"/>
      <c r="AA352" s="312"/>
      <c r="AB352" s="312"/>
      <c r="AC352" s="312"/>
      <c r="AD352" s="312"/>
      <c r="AE352" s="312"/>
      <c r="AF352" s="312"/>
      <c r="AG352" s="312"/>
      <c r="AH352" s="312"/>
      <c r="AI352" s="312"/>
      <c r="AJ352" s="312"/>
      <c r="AK352" s="312"/>
    </row>
    <row r="353" spans="1:37" x14ac:dyDescent="0.2">
      <c r="A353" s="312"/>
      <c r="B353" s="312"/>
      <c r="C353" s="313"/>
      <c r="D353" s="312"/>
      <c r="E353" s="312"/>
      <c r="F353" s="312"/>
      <c r="G353" s="312"/>
      <c r="H353" s="312"/>
      <c r="I353" s="312"/>
      <c r="J353" s="312"/>
      <c r="K353" s="312"/>
      <c r="L353" s="312"/>
      <c r="M353" s="312"/>
      <c r="N353" s="312"/>
      <c r="O353" s="312"/>
      <c r="P353" s="312"/>
      <c r="Q353" s="312"/>
      <c r="R353" s="312"/>
      <c r="S353" s="312"/>
      <c r="T353" s="312"/>
      <c r="U353" s="312"/>
      <c r="V353" s="312"/>
      <c r="W353" s="312"/>
      <c r="X353" s="312"/>
      <c r="Y353" s="312"/>
      <c r="Z353" s="312"/>
      <c r="AA353" s="312"/>
      <c r="AB353" s="312"/>
      <c r="AC353" s="312"/>
      <c r="AD353" s="312"/>
      <c r="AE353" s="312"/>
      <c r="AF353" s="312"/>
      <c r="AG353" s="312"/>
      <c r="AH353" s="312"/>
      <c r="AI353" s="312"/>
      <c r="AJ353" s="312"/>
      <c r="AK353" s="312"/>
    </row>
    <row r="354" spans="1:37" x14ac:dyDescent="0.2">
      <c r="A354" s="312"/>
      <c r="B354" s="312"/>
      <c r="C354" s="313"/>
      <c r="D354" s="312"/>
      <c r="E354" s="312"/>
      <c r="F354" s="312"/>
      <c r="G354" s="312"/>
      <c r="H354" s="312"/>
      <c r="I354" s="312"/>
      <c r="J354" s="312"/>
      <c r="K354" s="312"/>
      <c r="L354" s="312"/>
      <c r="M354" s="312"/>
      <c r="N354" s="312"/>
      <c r="O354" s="312"/>
      <c r="P354" s="312"/>
      <c r="Q354" s="312"/>
      <c r="R354" s="312"/>
      <c r="S354" s="312"/>
      <c r="T354" s="312"/>
      <c r="U354" s="312"/>
      <c r="V354" s="312"/>
      <c r="W354" s="312"/>
      <c r="X354" s="312"/>
      <c r="Y354" s="312"/>
      <c r="Z354" s="312"/>
      <c r="AA354" s="312"/>
      <c r="AB354" s="312"/>
      <c r="AC354" s="312"/>
      <c r="AD354" s="312"/>
      <c r="AE354" s="312"/>
      <c r="AF354" s="312"/>
      <c r="AG354" s="312"/>
      <c r="AH354" s="312"/>
      <c r="AI354" s="312"/>
      <c r="AJ354" s="312"/>
      <c r="AK354" s="312"/>
    </row>
    <row r="355" spans="1:37" x14ac:dyDescent="0.2">
      <c r="A355" s="312"/>
      <c r="B355" s="312"/>
      <c r="C355" s="313"/>
      <c r="D355" s="312"/>
      <c r="E355" s="312"/>
      <c r="F355" s="312"/>
      <c r="G355" s="312"/>
      <c r="H355" s="312"/>
      <c r="I355" s="312"/>
      <c r="J355" s="312"/>
      <c r="K355" s="312"/>
      <c r="L355" s="312"/>
      <c r="M355" s="312"/>
      <c r="N355" s="312"/>
      <c r="O355" s="312"/>
      <c r="P355" s="312"/>
      <c r="Q355" s="312"/>
      <c r="R355" s="312"/>
      <c r="S355" s="312"/>
      <c r="T355" s="312"/>
      <c r="U355" s="312"/>
      <c r="V355" s="312"/>
      <c r="W355" s="312"/>
      <c r="X355" s="312"/>
      <c r="Y355" s="312"/>
      <c r="Z355" s="312"/>
      <c r="AA355" s="312"/>
      <c r="AB355" s="312"/>
      <c r="AC355" s="312"/>
      <c r="AD355" s="312"/>
      <c r="AE355" s="312"/>
      <c r="AF355" s="312"/>
      <c r="AG355" s="312"/>
      <c r="AH355" s="312"/>
      <c r="AI355" s="312"/>
      <c r="AJ355" s="312"/>
      <c r="AK355" s="312"/>
    </row>
    <row r="356" spans="1:37" x14ac:dyDescent="0.2">
      <c r="A356" s="312"/>
      <c r="B356" s="312"/>
      <c r="C356" s="313"/>
      <c r="D356" s="312"/>
      <c r="E356" s="312"/>
      <c r="F356" s="312"/>
      <c r="G356" s="312"/>
      <c r="H356" s="312"/>
      <c r="I356" s="312"/>
      <c r="J356" s="312"/>
      <c r="K356" s="312"/>
      <c r="L356" s="312"/>
      <c r="M356" s="312"/>
      <c r="N356" s="312"/>
      <c r="O356" s="312"/>
      <c r="P356" s="312"/>
      <c r="Q356" s="312"/>
      <c r="R356" s="312"/>
      <c r="S356" s="312"/>
      <c r="T356" s="312"/>
      <c r="U356" s="312"/>
      <c r="V356" s="312"/>
      <c r="W356" s="312"/>
      <c r="X356" s="312"/>
      <c r="Y356" s="312"/>
      <c r="Z356" s="312"/>
      <c r="AA356" s="312"/>
      <c r="AB356" s="312"/>
      <c r="AC356" s="312"/>
      <c r="AD356" s="312"/>
      <c r="AE356" s="312"/>
      <c r="AF356" s="312"/>
      <c r="AG356" s="312"/>
      <c r="AH356" s="312"/>
      <c r="AI356" s="312"/>
      <c r="AJ356" s="312"/>
      <c r="AK356" s="312"/>
    </row>
    <row r="357" spans="1:37" x14ac:dyDescent="0.2">
      <c r="A357" s="312"/>
      <c r="B357" s="312"/>
      <c r="C357" s="313"/>
      <c r="D357" s="312"/>
      <c r="E357" s="312"/>
      <c r="F357" s="312"/>
      <c r="G357" s="312"/>
      <c r="H357" s="312"/>
      <c r="I357" s="312"/>
      <c r="J357" s="312"/>
      <c r="K357" s="312"/>
      <c r="L357" s="312"/>
      <c r="M357" s="312"/>
      <c r="N357" s="312"/>
      <c r="O357" s="312"/>
      <c r="P357" s="312"/>
      <c r="Q357" s="312"/>
      <c r="R357" s="312"/>
      <c r="S357" s="312"/>
      <c r="T357" s="312"/>
      <c r="U357" s="312"/>
      <c r="V357" s="312"/>
      <c r="W357" s="312"/>
      <c r="X357" s="312"/>
      <c r="Y357" s="312"/>
      <c r="Z357" s="312"/>
      <c r="AA357" s="312"/>
      <c r="AB357" s="312"/>
      <c r="AC357" s="312"/>
      <c r="AD357" s="312"/>
      <c r="AE357" s="312"/>
      <c r="AF357" s="312"/>
      <c r="AG357" s="312"/>
      <c r="AH357" s="312"/>
      <c r="AI357" s="312"/>
      <c r="AJ357" s="312"/>
      <c r="AK357" s="312"/>
    </row>
    <row r="358" spans="1:37" x14ac:dyDescent="0.2">
      <c r="A358" s="312"/>
      <c r="B358" s="312"/>
      <c r="C358" s="313"/>
      <c r="D358" s="312"/>
      <c r="E358" s="312"/>
      <c r="F358" s="312"/>
      <c r="G358" s="312"/>
      <c r="H358" s="312"/>
      <c r="I358" s="312"/>
      <c r="J358" s="312"/>
      <c r="K358" s="312"/>
      <c r="L358" s="312"/>
      <c r="M358" s="312"/>
      <c r="N358" s="312"/>
      <c r="O358" s="312"/>
      <c r="P358" s="312"/>
      <c r="Q358" s="312"/>
      <c r="R358" s="312"/>
      <c r="S358" s="312"/>
      <c r="T358" s="312"/>
      <c r="U358" s="312"/>
      <c r="V358" s="312"/>
      <c r="W358" s="312"/>
      <c r="X358" s="312"/>
      <c r="Y358" s="312"/>
      <c r="Z358" s="312"/>
      <c r="AA358" s="312"/>
      <c r="AB358" s="312"/>
      <c r="AC358" s="312"/>
      <c r="AD358" s="312"/>
      <c r="AE358" s="312"/>
      <c r="AF358" s="312"/>
      <c r="AG358" s="312"/>
      <c r="AH358" s="312"/>
      <c r="AI358" s="312"/>
      <c r="AJ358" s="312"/>
      <c r="AK358" s="312"/>
    </row>
    <row r="359" spans="1:37" x14ac:dyDescent="0.2">
      <c r="A359" s="312"/>
      <c r="B359" s="312"/>
      <c r="C359" s="313"/>
      <c r="D359" s="312"/>
      <c r="E359" s="312"/>
      <c r="F359" s="312"/>
      <c r="G359" s="312"/>
      <c r="H359" s="312"/>
      <c r="I359" s="312"/>
      <c r="J359" s="312"/>
      <c r="K359" s="312"/>
      <c r="L359" s="312"/>
      <c r="M359" s="312"/>
      <c r="N359" s="312"/>
      <c r="O359" s="312"/>
      <c r="P359" s="312"/>
      <c r="Q359" s="312"/>
      <c r="R359" s="312"/>
      <c r="S359" s="312"/>
      <c r="T359" s="312"/>
      <c r="U359" s="312"/>
      <c r="V359" s="312"/>
      <c r="W359" s="312"/>
      <c r="X359" s="312"/>
      <c r="Y359" s="312"/>
      <c r="Z359" s="312"/>
      <c r="AA359" s="312"/>
      <c r="AB359" s="312"/>
      <c r="AC359" s="312"/>
      <c r="AD359" s="312"/>
      <c r="AE359" s="312"/>
      <c r="AF359" s="312"/>
      <c r="AG359" s="312"/>
      <c r="AH359" s="312"/>
      <c r="AI359" s="312"/>
      <c r="AJ359" s="312"/>
      <c r="AK359" s="312"/>
    </row>
    <row r="360" spans="1:37" x14ac:dyDescent="0.2">
      <c r="A360" s="312"/>
      <c r="B360" s="312"/>
      <c r="C360" s="313"/>
      <c r="D360" s="312"/>
      <c r="E360" s="312"/>
      <c r="F360" s="312"/>
      <c r="G360" s="312"/>
      <c r="H360" s="312"/>
      <c r="I360" s="312"/>
      <c r="J360" s="312"/>
      <c r="K360" s="312"/>
      <c r="L360" s="312"/>
      <c r="M360" s="312"/>
      <c r="N360" s="312"/>
      <c r="O360" s="312"/>
      <c r="P360" s="312"/>
      <c r="Q360" s="312"/>
      <c r="R360" s="312"/>
      <c r="S360" s="312"/>
      <c r="T360" s="312"/>
      <c r="U360" s="312"/>
      <c r="V360" s="312"/>
      <c r="W360" s="312"/>
      <c r="X360" s="312"/>
      <c r="Y360" s="312"/>
      <c r="Z360" s="312"/>
      <c r="AA360" s="312"/>
      <c r="AB360" s="312"/>
      <c r="AC360" s="312"/>
      <c r="AD360" s="312"/>
      <c r="AE360" s="312"/>
      <c r="AF360" s="312"/>
      <c r="AG360" s="312"/>
      <c r="AH360" s="312"/>
      <c r="AI360" s="312"/>
      <c r="AJ360" s="312"/>
      <c r="AK360" s="312"/>
    </row>
    <row r="361" spans="1:37" x14ac:dyDescent="0.2">
      <c r="A361" s="312"/>
      <c r="B361" s="312"/>
      <c r="C361" s="313"/>
      <c r="D361" s="312"/>
      <c r="E361" s="312"/>
      <c r="F361" s="312"/>
      <c r="G361" s="312"/>
      <c r="H361" s="312"/>
      <c r="I361" s="312"/>
      <c r="J361" s="312"/>
      <c r="K361" s="312"/>
      <c r="L361" s="312"/>
      <c r="M361" s="312"/>
      <c r="N361" s="312"/>
      <c r="O361" s="312"/>
      <c r="P361" s="312"/>
      <c r="Q361" s="312"/>
      <c r="R361" s="312"/>
      <c r="S361" s="312"/>
      <c r="T361" s="312"/>
      <c r="U361" s="312"/>
      <c r="V361" s="312"/>
      <c r="W361" s="312"/>
      <c r="X361" s="312"/>
      <c r="Y361" s="312"/>
      <c r="Z361" s="312"/>
      <c r="AA361" s="312"/>
      <c r="AB361" s="312"/>
      <c r="AC361" s="312"/>
      <c r="AD361" s="312"/>
      <c r="AE361" s="312"/>
      <c r="AF361" s="312"/>
      <c r="AG361" s="312"/>
      <c r="AH361" s="312"/>
      <c r="AI361" s="312"/>
      <c r="AJ361" s="312"/>
      <c r="AK361" s="312"/>
    </row>
    <row r="362" spans="1:37" x14ac:dyDescent="0.2">
      <c r="A362" s="312"/>
      <c r="B362" s="312"/>
      <c r="C362" s="313"/>
      <c r="D362" s="312"/>
      <c r="E362" s="312"/>
      <c r="F362" s="312"/>
      <c r="G362" s="312"/>
      <c r="H362" s="312"/>
      <c r="I362" s="312"/>
      <c r="J362" s="312"/>
      <c r="K362" s="312"/>
      <c r="L362" s="312"/>
      <c r="M362" s="312"/>
      <c r="N362" s="312"/>
      <c r="O362" s="312"/>
      <c r="P362" s="312"/>
      <c r="Q362" s="312"/>
      <c r="R362" s="312"/>
      <c r="S362" s="312"/>
      <c r="T362" s="312"/>
      <c r="U362" s="312"/>
      <c r="V362" s="312"/>
      <c r="W362" s="312"/>
      <c r="X362" s="312"/>
      <c r="Y362" s="312"/>
      <c r="Z362" s="312"/>
      <c r="AA362" s="312"/>
      <c r="AB362" s="312"/>
      <c r="AC362" s="312"/>
      <c r="AD362" s="312"/>
      <c r="AE362" s="312"/>
      <c r="AF362" s="312"/>
      <c r="AG362" s="312"/>
      <c r="AH362" s="312"/>
      <c r="AI362" s="312"/>
      <c r="AJ362" s="312"/>
      <c r="AK362" s="312"/>
    </row>
    <row r="363" spans="1:37" x14ac:dyDescent="0.2">
      <c r="A363" s="312"/>
      <c r="B363" s="312"/>
      <c r="C363" s="313"/>
      <c r="D363" s="312"/>
      <c r="E363" s="312"/>
      <c r="F363" s="312"/>
      <c r="G363" s="312"/>
      <c r="H363" s="312"/>
      <c r="I363" s="312"/>
      <c r="J363" s="312"/>
      <c r="K363" s="312"/>
      <c r="L363" s="312"/>
      <c r="M363" s="312"/>
      <c r="N363" s="312"/>
      <c r="O363" s="312"/>
      <c r="P363" s="312"/>
      <c r="Q363" s="312"/>
      <c r="R363" s="312"/>
      <c r="S363" s="312"/>
      <c r="T363" s="312"/>
      <c r="U363" s="312"/>
      <c r="V363" s="312"/>
      <c r="W363" s="312"/>
      <c r="X363" s="312"/>
      <c r="Y363" s="312"/>
      <c r="Z363" s="312"/>
      <c r="AA363" s="312"/>
      <c r="AB363" s="312"/>
      <c r="AC363" s="312"/>
      <c r="AD363" s="312"/>
      <c r="AE363" s="312"/>
      <c r="AF363" s="312"/>
      <c r="AG363" s="312"/>
      <c r="AH363" s="312"/>
      <c r="AI363" s="312"/>
      <c r="AJ363" s="312"/>
      <c r="AK363" s="312"/>
    </row>
    <row r="364" spans="1:37" x14ac:dyDescent="0.2">
      <c r="A364" s="312"/>
      <c r="B364" s="312"/>
      <c r="C364" s="313"/>
      <c r="D364" s="312"/>
      <c r="E364" s="312"/>
      <c r="F364" s="312"/>
      <c r="G364" s="312"/>
      <c r="H364" s="312"/>
      <c r="I364" s="312"/>
      <c r="J364" s="312"/>
      <c r="K364" s="312"/>
      <c r="L364" s="312"/>
      <c r="M364" s="312"/>
      <c r="N364" s="312"/>
      <c r="O364" s="312"/>
      <c r="P364" s="312"/>
      <c r="Q364" s="312"/>
      <c r="R364" s="312"/>
      <c r="S364" s="312"/>
      <c r="T364" s="312"/>
      <c r="U364" s="312"/>
      <c r="V364" s="312"/>
      <c r="W364" s="312"/>
      <c r="X364" s="312"/>
      <c r="Y364" s="312"/>
      <c r="Z364" s="312"/>
      <c r="AA364" s="312"/>
      <c r="AB364" s="312"/>
      <c r="AC364" s="312"/>
      <c r="AD364" s="312"/>
      <c r="AE364" s="312"/>
      <c r="AF364" s="312"/>
      <c r="AG364" s="312"/>
      <c r="AH364" s="312"/>
      <c r="AI364" s="312"/>
      <c r="AJ364" s="312"/>
      <c r="AK364" s="312"/>
    </row>
    <row r="365" spans="1:37" x14ac:dyDescent="0.2">
      <c r="A365" s="312"/>
      <c r="B365" s="312"/>
      <c r="C365" s="313"/>
      <c r="D365" s="312"/>
      <c r="E365" s="312"/>
      <c r="F365" s="312"/>
      <c r="G365" s="312"/>
      <c r="H365" s="312"/>
      <c r="I365" s="312"/>
      <c r="J365" s="312"/>
      <c r="K365" s="312"/>
      <c r="L365" s="312"/>
      <c r="M365" s="312"/>
      <c r="N365" s="312"/>
      <c r="O365" s="312"/>
      <c r="P365" s="312"/>
      <c r="Q365" s="312"/>
      <c r="R365" s="312"/>
      <c r="S365" s="312"/>
      <c r="T365" s="312"/>
      <c r="U365" s="312"/>
      <c r="V365" s="312"/>
      <c r="W365" s="312"/>
      <c r="X365" s="312"/>
      <c r="Y365" s="312"/>
      <c r="Z365" s="312"/>
      <c r="AA365" s="312"/>
      <c r="AB365" s="312"/>
      <c r="AC365" s="312"/>
      <c r="AD365" s="312"/>
      <c r="AE365" s="312"/>
      <c r="AF365" s="312"/>
      <c r="AG365" s="312"/>
      <c r="AH365" s="312"/>
      <c r="AI365" s="312"/>
      <c r="AJ365" s="312"/>
      <c r="AK365" s="312"/>
    </row>
    <row r="366" spans="1:37" x14ac:dyDescent="0.2">
      <c r="A366" s="312"/>
      <c r="B366" s="312"/>
      <c r="C366" s="313"/>
      <c r="D366" s="312"/>
      <c r="E366" s="312"/>
      <c r="F366" s="312"/>
      <c r="G366" s="312"/>
      <c r="H366" s="312"/>
      <c r="I366" s="312"/>
      <c r="J366" s="312"/>
      <c r="K366" s="312"/>
      <c r="L366" s="312"/>
      <c r="M366" s="312"/>
      <c r="N366" s="312"/>
      <c r="O366" s="312"/>
      <c r="P366" s="312"/>
      <c r="Q366" s="312"/>
      <c r="R366" s="312"/>
      <c r="S366" s="312"/>
      <c r="T366" s="312"/>
      <c r="U366" s="312"/>
      <c r="V366" s="312"/>
      <c r="W366" s="312"/>
      <c r="X366" s="312"/>
      <c r="Y366" s="312"/>
      <c r="Z366" s="312"/>
      <c r="AA366" s="312"/>
      <c r="AB366" s="312"/>
      <c r="AC366" s="312"/>
      <c r="AD366" s="312"/>
      <c r="AE366" s="312"/>
      <c r="AF366" s="312"/>
      <c r="AG366" s="312"/>
      <c r="AH366" s="312"/>
      <c r="AI366" s="312"/>
      <c r="AJ366" s="312"/>
      <c r="AK366" s="312"/>
    </row>
    <row r="367" spans="1:37" x14ac:dyDescent="0.2">
      <c r="A367" s="312"/>
      <c r="B367" s="312"/>
      <c r="C367" s="313"/>
      <c r="D367" s="312"/>
      <c r="E367" s="312"/>
      <c r="F367" s="312"/>
      <c r="G367" s="312"/>
      <c r="H367" s="312"/>
      <c r="I367" s="312"/>
      <c r="J367" s="312"/>
      <c r="K367" s="312"/>
      <c r="L367" s="312"/>
      <c r="M367" s="312"/>
      <c r="N367" s="312"/>
      <c r="O367" s="312"/>
      <c r="P367" s="312"/>
      <c r="Q367" s="312"/>
      <c r="R367" s="312"/>
      <c r="S367" s="312"/>
      <c r="T367" s="312"/>
      <c r="U367" s="312"/>
      <c r="V367" s="312"/>
      <c r="W367" s="312"/>
      <c r="X367" s="312"/>
      <c r="Y367" s="312"/>
      <c r="Z367" s="312"/>
      <c r="AA367" s="312"/>
      <c r="AB367" s="312"/>
      <c r="AC367" s="312"/>
      <c r="AD367" s="312"/>
      <c r="AE367" s="312"/>
      <c r="AF367" s="312"/>
      <c r="AG367" s="312"/>
      <c r="AH367" s="312"/>
      <c r="AI367" s="312"/>
      <c r="AJ367" s="312"/>
      <c r="AK367" s="312"/>
    </row>
    <row r="368" spans="1:37" x14ac:dyDescent="0.2">
      <c r="A368" s="312"/>
      <c r="B368" s="312"/>
      <c r="C368" s="313"/>
      <c r="D368" s="312"/>
      <c r="E368" s="312"/>
      <c r="F368" s="312"/>
      <c r="G368" s="312"/>
      <c r="H368" s="312"/>
      <c r="I368" s="312"/>
      <c r="J368" s="312"/>
      <c r="K368" s="312"/>
      <c r="L368" s="312"/>
      <c r="M368" s="312"/>
      <c r="N368" s="312"/>
      <c r="O368" s="312"/>
      <c r="P368" s="312"/>
      <c r="Q368" s="312"/>
      <c r="R368" s="312"/>
      <c r="S368" s="312"/>
      <c r="T368" s="312"/>
      <c r="U368" s="312"/>
      <c r="V368" s="312"/>
      <c r="W368" s="312"/>
      <c r="X368" s="312"/>
      <c r="Y368" s="312"/>
      <c r="Z368" s="312"/>
      <c r="AA368" s="312"/>
      <c r="AB368" s="312"/>
      <c r="AC368" s="312"/>
      <c r="AD368" s="312"/>
      <c r="AE368" s="312"/>
      <c r="AF368" s="312"/>
      <c r="AG368" s="312"/>
      <c r="AH368" s="312"/>
      <c r="AI368" s="312"/>
      <c r="AJ368" s="312"/>
      <c r="AK368" s="312"/>
    </row>
    <row r="369" spans="1:37" x14ac:dyDescent="0.2">
      <c r="A369" s="312"/>
      <c r="B369" s="312"/>
      <c r="C369" s="313"/>
      <c r="D369" s="312"/>
      <c r="E369" s="312"/>
      <c r="F369" s="312"/>
      <c r="G369" s="312"/>
      <c r="H369" s="312"/>
      <c r="I369" s="312"/>
      <c r="J369" s="312"/>
      <c r="K369" s="312"/>
      <c r="L369" s="312"/>
      <c r="M369" s="312"/>
      <c r="N369" s="312"/>
      <c r="O369" s="312"/>
      <c r="P369" s="312"/>
      <c r="Q369" s="312"/>
      <c r="R369" s="312"/>
      <c r="S369" s="312"/>
      <c r="T369" s="312"/>
      <c r="U369" s="312"/>
      <c r="V369" s="312"/>
      <c r="W369" s="312"/>
      <c r="X369" s="312"/>
      <c r="Y369" s="312"/>
      <c r="Z369" s="312"/>
      <c r="AA369" s="312"/>
      <c r="AB369" s="312"/>
      <c r="AC369" s="312"/>
      <c r="AD369" s="312"/>
      <c r="AE369" s="312"/>
      <c r="AF369" s="312"/>
      <c r="AG369" s="312"/>
      <c r="AH369" s="312"/>
      <c r="AI369" s="312"/>
      <c r="AJ369" s="312"/>
      <c r="AK369" s="312"/>
    </row>
    <row r="370" spans="1:37" x14ac:dyDescent="0.2">
      <c r="A370" s="312"/>
      <c r="B370" s="312"/>
      <c r="C370" s="313"/>
      <c r="D370" s="312"/>
      <c r="E370" s="312"/>
      <c r="F370" s="312"/>
      <c r="G370" s="312"/>
      <c r="H370" s="312"/>
      <c r="I370" s="312"/>
      <c r="J370" s="312"/>
      <c r="K370" s="312"/>
      <c r="L370" s="312"/>
      <c r="M370" s="312"/>
      <c r="N370" s="312"/>
      <c r="O370" s="312"/>
      <c r="P370" s="312"/>
      <c r="Q370" s="312"/>
      <c r="R370" s="312"/>
      <c r="S370" s="312"/>
      <c r="T370" s="312"/>
      <c r="U370" s="312"/>
      <c r="V370" s="312"/>
      <c r="W370" s="312"/>
      <c r="X370" s="312"/>
      <c r="Y370" s="312"/>
      <c r="Z370" s="312"/>
      <c r="AA370" s="312"/>
      <c r="AB370" s="312"/>
      <c r="AC370" s="312"/>
      <c r="AD370" s="312"/>
      <c r="AE370" s="312"/>
      <c r="AF370" s="312"/>
      <c r="AG370" s="312"/>
      <c r="AH370" s="312"/>
      <c r="AI370" s="312"/>
      <c r="AJ370" s="312"/>
      <c r="AK370" s="312"/>
    </row>
    <row r="371" spans="1:37" x14ac:dyDescent="0.2">
      <c r="A371" s="312"/>
      <c r="B371" s="312"/>
      <c r="C371" s="313"/>
      <c r="D371" s="312"/>
      <c r="E371" s="312"/>
      <c r="F371" s="312"/>
      <c r="G371" s="312"/>
      <c r="H371" s="312"/>
      <c r="I371" s="312"/>
      <c r="J371" s="312"/>
      <c r="K371" s="312"/>
      <c r="L371" s="312"/>
      <c r="M371" s="312"/>
      <c r="N371" s="312"/>
      <c r="O371" s="312"/>
      <c r="P371" s="312"/>
      <c r="Q371" s="312"/>
      <c r="R371" s="312"/>
      <c r="S371" s="312"/>
      <c r="T371" s="312"/>
      <c r="U371" s="312"/>
      <c r="V371" s="312"/>
      <c r="W371" s="312"/>
      <c r="X371" s="312"/>
      <c r="Y371" s="312"/>
      <c r="Z371" s="312"/>
      <c r="AA371" s="312"/>
      <c r="AB371" s="312"/>
      <c r="AC371" s="312"/>
      <c r="AD371" s="312"/>
      <c r="AE371" s="312"/>
      <c r="AF371" s="312"/>
      <c r="AG371" s="312"/>
      <c r="AH371" s="312"/>
      <c r="AI371" s="312"/>
      <c r="AJ371" s="312"/>
      <c r="AK371" s="312"/>
    </row>
    <row r="372" spans="1:37" x14ac:dyDescent="0.2">
      <c r="A372" s="312"/>
      <c r="B372" s="312"/>
      <c r="C372" s="313"/>
      <c r="D372" s="312"/>
      <c r="E372" s="312"/>
      <c r="F372" s="312"/>
      <c r="G372" s="312"/>
      <c r="H372" s="312"/>
      <c r="I372" s="312"/>
      <c r="J372" s="312"/>
      <c r="K372" s="312"/>
      <c r="L372" s="312"/>
      <c r="M372" s="312"/>
      <c r="N372" s="312"/>
      <c r="O372" s="312"/>
      <c r="P372" s="312"/>
      <c r="Q372" s="312"/>
      <c r="R372" s="312"/>
      <c r="S372" s="312"/>
      <c r="T372" s="312"/>
      <c r="U372" s="312"/>
      <c r="V372" s="312"/>
      <c r="W372" s="312"/>
      <c r="X372" s="312"/>
      <c r="Y372" s="312"/>
      <c r="Z372" s="312"/>
      <c r="AA372" s="312"/>
      <c r="AB372" s="312"/>
      <c r="AC372" s="312"/>
      <c r="AD372" s="312"/>
      <c r="AE372" s="312"/>
      <c r="AF372" s="312"/>
      <c r="AG372" s="312"/>
      <c r="AH372" s="312"/>
      <c r="AI372" s="312"/>
      <c r="AJ372" s="312"/>
      <c r="AK372" s="312"/>
    </row>
    <row r="373" spans="1:37" x14ac:dyDescent="0.2">
      <c r="A373" s="312"/>
      <c r="B373" s="312"/>
      <c r="C373" s="313"/>
      <c r="D373" s="312"/>
      <c r="E373" s="312"/>
      <c r="F373" s="312"/>
      <c r="G373" s="312"/>
      <c r="H373" s="312"/>
      <c r="I373" s="312"/>
      <c r="J373" s="312"/>
      <c r="K373" s="312"/>
      <c r="L373" s="312"/>
      <c r="M373" s="312"/>
      <c r="N373" s="312"/>
      <c r="O373" s="312"/>
      <c r="P373" s="312"/>
      <c r="Q373" s="312"/>
      <c r="R373" s="312"/>
      <c r="S373" s="312"/>
      <c r="T373" s="312"/>
      <c r="U373" s="312"/>
      <c r="V373" s="312"/>
      <c r="W373" s="312"/>
      <c r="X373" s="312"/>
      <c r="Y373" s="312"/>
      <c r="Z373" s="312"/>
      <c r="AA373" s="312"/>
      <c r="AB373" s="312"/>
      <c r="AC373" s="312"/>
      <c r="AD373" s="312"/>
      <c r="AE373" s="312"/>
      <c r="AF373" s="312"/>
      <c r="AG373" s="312"/>
      <c r="AH373" s="312"/>
      <c r="AI373" s="312"/>
      <c r="AJ373" s="312"/>
      <c r="AK373" s="312"/>
    </row>
    <row r="374" spans="1:37" x14ac:dyDescent="0.2">
      <c r="A374" s="312"/>
      <c r="B374" s="312"/>
      <c r="C374" s="313"/>
      <c r="D374" s="312"/>
      <c r="E374" s="312"/>
      <c r="F374" s="312"/>
      <c r="G374" s="312"/>
      <c r="H374" s="312"/>
      <c r="I374" s="312"/>
      <c r="J374" s="312"/>
      <c r="K374" s="312"/>
      <c r="L374" s="312"/>
      <c r="M374" s="312"/>
      <c r="N374" s="312"/>
      <c r="O374" s="312"/>
      <c r="P374" s="312"/>
      <c r="Q374" s="312"/>
      <c r="R374" s="312"/>
      <c r="S374" s="312"/>
      <c r="T374" s="312"/>
      <c r="U374" s="312"/>
      <c r="V374" s="312"/>
      <c r="W374" s="312"/>
      <c r="X374" s="312"/>
      <c r="Y374" s="312"/>
      <c r="Z374" s="312"/>
      <c r="AA374" s="312"/>
      <c r="AB374" s="312"/>
      <c r="AC374" s="312"/>
      <c r="AD374" s="312"/>
      <c r="AE374" s="312"/>
      <c r="AF374" s="312"/>
      <c r="AG374" s="312"/>
      <c r="AH374" s="312"/>
      <c r="AI374" s="312"/>
      <c r="AJ374" s="312"/>
      <c r="AK374" s="312"/>
    </row>
    <row r="375" spans="1:37" x14ac:dyDescent="0.2">
      <c r="A375" s="312"/>
      <c r="B375" s="312"/>
      <c r="C375" s="313"/>
      <c r="D375" s="312"/>
      <c r="E375" s="312"/>
      <c r="F375" s="312"/>
      <c r="G375" s="312"/>
      <c r="H375" s="312"/>
      <c r="I375" s="312"/>
      <c r="J375" s="312"/>
      <c r="K375" s="312"/>
      <c r="L375" s="312"/>
      <c r="M375" s="312"/>
      <c r="N375" s="312"/>
      <c r="O375" s="312"/>
      <c r="P375" s="312"/>
      <c r="Q375" s="312"/>
      <c r="R375" s="312"/>
      <c r="S375" s="312"/>
      <c r="T375" s="312"/>
      <c r="U375" s="312"/>
      <c r="V375" s="312"/>
      <c r="W375" s="312"/>
      <c r="X375" s="312"/>
      <c r="Y375" s="312"/>
      <c r="Z375" s="312"/>
      <c r="AA375" s="312"/>
      <c r="AB375" s="312"/>
      <c r="AC375" s="312"/>
      <c r="AD375" s="312"/>
      <c r="AE375" s="312"/>
      <c r="AF375" s="312"/>
      <c r="AG375" s="312"/>
      <c r="AH375" s="312"/>
      <c r="AI375" s="312"/>
      <c r="AJ375" s="312"/>
      <c r="AK375" s="312"/>
    </row>
    <row r="376" spans="1:37" x14ac:dyDescent="0.2">
      <c r="A376" s="312"/>
      <c r="B376" s="312"/>
      <c r="C376" s="313"/>
      <c r="D376" s="312"/>
      <c r="E376" s="312"/>
      <c r="F376" s="312"/>
      <c r="G376" s="312"/>
      <c r="H376" s="312"/>
      <c r="I376" s="312"/>
      <c r="J376" s="312"/>
      <c r="K376" s="312"/>
      <c r="L376" s="312"/>
      <c r="M376" s="312"/>
      <c r="N376" s="312"/>
      <c r="O376" s="312"/>
      <c r="P376" s="312"/>
      <c r="Q376" s="312"/>
      <c r="R376" s="312"/>
      <c r="S376" s="312"/>
      <c r="T376" s="312"/>
      <c r="U376" s="312"/>
      <c r="V376" s="312"/>
      <c r="W376" s="312"/>
      <c r="X376" s="312"/>
      <c r="Y376" s="312"/>
      <c r="Z376" s="312"/>
      <c r="AA376" s="312"/>
      <c r="AB376" s="312"/>
      <c r="AC376" s="312"/>
      <c r="AD376" s="312"/>
      <c r="AE376" s="312"/>
      <c r="AF376" s="312"/>
      <c r="AG376" s="312"/>
      <c r="AH376" s="312"/>
      <c r="AI376" s="312"/>
      <c r="AJ376" s="312"/>
      <c r="AK376" s="312"/>
    </row>
    <row r="377" spans="1:37" x14ac:dyDescent="0.2">
      <c r="A377" s="312"/>
      <c r="B377" s="312"/>
      <c r="C377" s="313"/>
      <c r="D377" s="312"/>
      <c r="E377" s="312"/>
      <c r="F377" s="312"/>
      <c r="G377" s="312"/>
      <c r="H377" s="312"/>
      <c r="I377" s="312"/>
      <c r="J377" s="312"/>
      <c r="K377" s="312"/>
      <c r="L377" s="312"/>
      <c r="M377" s="312"/>
      <c r="N377" s="312"/>
      <c r="O377" s="312"/>
      <c r="P377" s="312"/>
      <c r="Q377" s="312"/>
      <c r="R377" s="312"/>
      <c r="S377" s="312"/>
      <c r="T377" s="312"/>
      <c r="U377" s="312"/>
      <c r="V377" s="312"/>
      <c r="W377" s="312"/>
      <c r="X377" s="312"/>
      <c r="Y377" s="312"/>
      <c r="Z377" s="312"/>
      <c r="AA377" s="312"/>
      <c r="AB377" s="312"/>
      <c r="AC377" s="312"/>
      <c r="AD377" s="312"/>
      <c r="AE377" s="312"/>
      <c r="AF377" s="312"/>
      <c r="AG377" s="312"/>
      <c r="AH377" s="312"/>
      <c r="AI377" s="312"/>
      <c r="AJ377" s="312"/>
      <c r="AK377" s="312"/>
    </row>
    <row r="378" spans="1:37" x14ac:dyDescent="0.2">
      <c r="A378" s="312"/>
      <c r="B378" s="312"/>
      <c r="C378" s="313"/>
      <c r="D378" s="312"/>
      <c r="E378" s="312"/>
      <c r="F378" s="312"/>
      <c r="G378" s="312"/>
      <c r="H378" s="312"/>
      <c r="I378" s="312"/>
      <c r="J378" s="312"/>
      <c r="K378" s="312"/>
      <c r="L378" s="312"/>
      <c r="M378" s="312"/>
      <c r="N378" s="312"/>
      <c r="O378" s="312"/>
      <c r="P378" s="312"/>
      <c r="Q378" s="312"/>
      <c r="R378" s="312"/>
      <c r="S378" s="312"/>
      <c r="T378" s="312"/>
      <c r="U378" s="312"/>
      <c r="V378" s="312"/>
      <c r="W378" s="312"/>
      <c r="X378" s="312"/>
      <c r="Y378" s="312"/>
      <c r="Z378" s="312"/>
      <c r="AA378" s="312"/>
      <c r="AB378" s="312"/>
      <c r="AC378" s="312"/>
      <c r="AD378" s="312"/>
      <c r="AE378" s="312"/>
      <c r="AF378" s="312"/>
      <c r="AG378" s="312"/>
      <c r="AH378" s="312"/>
      <c r="AI378" s="312"/>
      <c r="AJ378" s="312"/>
      <c r="AK378" s="312"/>
    </row>
    <row r="379" spans="1:37" x14ac:dyDescent="0.2">
      <c r="A379" s="312"/>
      <c r="B379" s="312"/>
      <c r="C379" s="313"/>
      <c r="D379" s="312"/>
      <c r="E379" s="312"/>
      <c r="F379" s="312"/>
      <c r="G379" s="312"/>
      <c r="H379" s="312"/>
      <c r="I379" s="312"/>
      <c r="J379" s="312"/>
      <c r="K379" s="312"/>
      <c r="L379" s="312"/>
      <c r="M379" s="312"/>
      <c r="N379" s="312"/>
      <c r="O379" s="312"/>
      <c r="P379" s="312"/>
      <c r="Q379" s="312"/>
      <c r="R379" s="312"/>
      <c r="S379" s="312"/>
      <c r="T379" s="312"/>
      <c r="U379" s="312"/>
      <c r="V379" s="312"/>
      <c r="W379" s="312"/>
      <c r="X379" s="312"/>
      <c r="Y379" s="312"/>
      <c r="Z379" s="312"/>
      <c r="AA379" s="312"/>
      <c r="AB379" s="312"/>
      <c r="AC379" s="312"/>
      <c r="AD379" s="312"/>
      <c r="AE379" s="312"/>
      <c r="AF379" s="312"/>
      <c r="AG379" s="312"/>
      <c r="AH379" s="312"/>
      <c r="AI379" s="312"/>
      <c r="AJ379" s="312"/>
      <c r="AK379" s="312"/>
    </row>
    <row r="380" spans="1:37" x14ac:dyDescent="0.2">
      <c r="A380" s="312"/>
      <c r="B380" s="312"/>
      <c r="C380" s="313"/>
      <c r="D380" s="312"/>
      <c r="E380" s="312"/>
      <c r="F380" s="312"/>
      <c r="G380" s="312"/>
      <c r="H380" s="312"/>
      <c r="I380" s="312"/>
      <c r="J380" s="312"/>
      <c r="K380" s="312"/>
      <c r="L380" s="312"/>
      <c r="M380" s="312"/>
      <c r="N380" s="312"/>
      <c r="O380" s="312"/>
      <c r="P380" s="312"/>
      <c r="Q380" s="312"/>
      <c r="R380" s="312"/>
      <c r="S380" s="312"/>
      <c r="T380" s="312"/>
      <c r="U380" s="312"/>
      <c r="V380" s="312"/>
      <c r="W380" s="312"/>
      <c r="X380" s="312"/>
      <c r="Y380" s="312"/>
      <c r="Z380" s="312"/>
      <c r="AA380" s="312"/>
      <c r="AB380" s="312"/>
      <c r="AC380" s="312"/>
      <c r="AD380" s="312"/>
      <c r="AE380" s="312"/>
      <c r="AF380" s="312"/>
      <c r="AG380" s="312"/>
      <c r="AH380" s="312"/>
      <c r="AI380" s="312"/>
      <c r="AJ380" s="312"/>
      <c r="AK380" s="312"/>
    </row>
    <row r="381" spans="1:37" x14ac:dyDescent="0.2">
      <c r="A381" s="312"/>
      <c r="B381" s="312"/>
      <c r="C381" s="313"/>
      <c r="D381" s="312"/>
      <c r="E381" s="312"/>
      <c r="F381" s="312"/>
      <c r="G381" s="312"/>
      <c r="H381" s="312"/>
      <c r="I381" s="312"/>
      <c r="J381" s="312"/>
      <c r="K381" s="312"/>
      <c r="L381" s="312"/>
      <c r="M381" s="312"/>
      <c r="N381" s="312"/>
      <c r="O381" s="312"/>
      <c r="P381" s="312"/>
      <c r="Q381" s="312"/>
      <c r="R381" s="312"/>
      <c r="S381" s="312"/>
      <c r="T381" s="312"/>
      <c r="U381" s="312"/>
      <c r="V381" s="312"/>
      <c r="W381" s="312"/>
      <c r="X381" s="312"/>
      <c r="Y381" s="312"/>
      <c r="Z381" s="312"/>
      <c r="AA381" s="312"/>
      <c r="AB381" s="312"/>
      <c r="AC381" s="312"/>
      <c r="AD381" s="312"/>
      <c r="AE381" s="312"/>
      <c r="AF381" s="312"/>
      <c r="AG381" s="312"/>
      <c r="AH381" s="312"/>
      <c r="AI381" s="312"/>
      <c r="AJ381" s="312"/>
      <c r="AK381" s="312"/>
    </row>
    <row r="382" spans="1:37" x14ac:dyDescent="0.2">
      <c r="A382" s="312"/>
      <c r="B382" s="312"/>
      <c r="C382" s="313"/>
      <c r="D382" s="312"/>
      <c r="E382" s="312"/>
      <c r="F382" s="312"/>
      <c r="G382" s="312"/>
      <c r="H382" s="312"/>
      <c r="I382" s="312"/>
      <c r="J382" s="312"/>
      <c r="K382" s="312"/>
      <c r="L382" s="312"/>
      <c r="M382" s="312"/>
      <c r="N382" s="312"/>
      <c r="O382" s="312"/>
      <c r="P382" s="312"/>
      <c r="Q382" s="312"/>
      <c r="R382" s="312"/>
      <c r="S382" s="312"/>
      <c r="T382" s="312"/>
      <c r="U382" s="312"/>
      <c r="V382" s="312"/>
      <c r="W382" s="312"/>
      <c r="X382" s="312"/>
      <c r="Y382" s="312"/>
      <c r="Z382" s="312"/>
      <c r="AA382" s="312"/>
      <c r="AB382" s="312"/>
      <c r="AC382" s="312"/>
      <c r="AD382" s="312"/>
      <c r="AE382" s="312"/>
      <c r="AF382" s="312"/>
      <c r="AG382" s="312"/>
      <c r="AH382" s="312"/>
      <c r="AI382" s="312"/>
      <c r="AJ382" s="312"/>
      <c r="AK382" s="312"/>
    </row>
    <row r="383" spans="1:37" x14ac:dyDescent="0.2">
      <c r="A383" s="312"/>
      <c r="B383" s="312"/>
      <c r="C383" s="313"/>
      <c r="D383" s="312"/>
      <c r="E383" s="312"/>
      <c r="F383" s="312"/>
      <c r="G383" s="312"/>
      <c r="H383" s="312"/>
      <c r="I383" s="312"/>
      <c r="J383" s="312"/>
      <c r="K383" s="312"/>
      <c r="L383" s="312"/>
      <c r="M383" s="312"/>
      <c r="N383" s="312"/>
      <c r="O383" s="312"/>
      <c r="P383" s="312"/>
      <c r="Q383" s="312"/>
      <c r="R383" s="312"/>
      <c r="S383" s="312"/>
      <c r="T383" s="312"/>
      <c r="U383" s="312"/>
      <c r="V383" s="312"/>
      <c r="W383" s="312"/>
      <c r="X383" s="312"/>
      <c r="Y383" s="312"/>
      <c r="Z383" s="312"/>
      <c r="AA383" s="312"/>
      <c r="AB383" s="312"/>
      <c r="AC383" s="312"/>
      <c r="AD383" s="312"/>
      <c r="AE383" s="312"/>
      <c r="AF383" s="312"/>
      <c r="AG383" s="312"/>
      <c r="AH383" s="312"/>
      <c r="AI383" s="312"/>
      <c r="AJ383" s="312"/>
      <c r="AK383" s="312"/>
    </row>
    <row r="384" spans="1:37" x14ac:dyDescent="0.2">
      <c r="A384" s="312"/>
      <c r="B384" s="312"/>
      <c r="C384" s="313"/>
      <c r="D384" s="312"/>
      <c r="E384" s="312"/>
      <c r="F384" s="312"/>
      <c r="G384" s="312"/>
      <c r="H384" s="312"/>
      <c r="I384" s="312"/>
      <c r="J384" s="312"/>
      <c r="K384" s="312"/>
      <c r="L384" s="312"/>
      <c r="M384" s="312"/>
      <c r="N384" s="312"/>
      <c r="O384" s="312"/>
      <c r="P384" s="312"/>
      <c r="Q384" s="312"/>
      <c r="R384" s="312"/>
      <c r="S384" s="312"/>
      <c r="T384" s="312"/>
      <c r="U384" s="312"/>
      <c r="V384" s="312"/>
      <c r="W384" s="312"/>
      <c r="X384" s="312"/>
      <c r="Y384" s="312"/>
      <c r="Z384" s="312"/>
      <c r="AA384" s="312"/>
      <c r="AB384" s="312"/>
      <c r="AC384" s="312"/>
      <c r="AD384" s="312"/>
      <c r="AE384" s="312"/>
      <c r="AF384" s="312"/>
      <c r="AG384" s="312"/>
      <c r="AH384" s="312"/>
      <c r="AI384" s="312"/>
      <c r="AJ384" s="312"/>
      <c r="AK384" s="312"/>
    </row>
    <row r="385" spans="1:37" x14ac:dyDescent="0.2">
      <c r="A385" s="312"/>
      <c r="B385" s="312"/>
      <c r="C385" s="313"/>
      <c r="D385" s="312"/>
      <c r="E385" s="312"/>
      <c r="F385" s="312"/>
      <c r="G385" s="312"/>
      <c r="H385" s="312"/>
      <c r="I385" s="312"/>
      <c r="J385" s="312"/>
      <c r="K385" s="312"/>
      <c r="L385" s="312"/>
      <c r="M385" s="312"/>
      <c r="N385" s="312"/>
      <c r="O385" s="312"/>
      <c r="P385" s="312"/>
      <c r="Q385" s="312"/>
      <c r="R385" s="312"/>
      <c r="S385" s="312"/>
      <c r="T385" s="312"/>
      <c r="U385" s="312"/>
      <c r="V385" s="312"/>
      <c r="W385" s="312"/>
      <c r="X385" s="312"/>
      <c r="Y385" s="312"/>
      <c r="Z385" s="312"/>
      <c r="AA385" s="312"/>
      <c r="AB385" s="312"/>
      <c r="AC385" s="312"/>
      <c r="AD385" s="312"/>
      <c r="AE385" s="312"/>
      <c r="AF385" s="312"/>
      <c r="AG385" s="312"/>
      <c r="AH385" s="312"/>
      <c r="AI385" s="312"/>
      <c r="AJ385" s="312"/>
      <c r="AK385" s="312"/>
    </row>
    <row r="386" spans="1:37" x14ac:dyDescent="0.2">
      <c r="A386" s="312"/>
      <c r="B386" s="312"/>
      <c r="C386" s="313"/>
      <c r="D386" s="312"/>
      <c r="E386" s="312"/>
      <c r="F386" s="312"/>
      <c r="G386" s="312"/>
      <c r="H386" s="312"/>
      <c r="I386" s="312"/>
      <c r="J386" s="312"/>
      <c r="K386" s="312"/>
      <c r="L386" s="312"/>
      <c r="M386" s="312"/>
      <c r="N386" s="312"/>
      <c r="O386" s="312"/>
      <c r="P386" s="312"/>
      <c r="Q386" s="312"/>
      <c r="R386" s="312"/>
      <c r="S386" s="312"/>
      <c r="T386" s="312"/>
      <c r="U386" s="312"/>
      <c r="V386" s="312"/>
      <c r="W386" s="312"/>
      <c r="X386" s="312"/>
      <c r="Y386" s="312"/>
      <c r="Z386" s="312"/>
      <c r="AA386" s="312"/>
      <c r="AB386" s="312"/>
      <c r="AC386" s="312"/>
      <c r="AD386" s="312"/>
      <c r="AE386" s="312"/>
      <c r="AF386" s="312"/>
      <c r="AG386" s="312"/>
      <c r="AH386" s="312"/>
      <c r="AI386" s="312"/>
      <c r="AJ386" s="312"/>
      <c r="AK386" s="312"/>
    </row>
    <row r="387" spans="1:37" x14ac:dyDescent="0.2">
      <c r="A387" s="312"/>
      <c r="B387" s="312"/>
      <c r="C387" s="313"/>
      <c r="D387" s="312"/>
      <c r="E387" s="312"/>
      <c r="F387" s="312"/>
      <c r="G387" s="312"/>
      <c r="H387" s="312"/>
      <c r="I387" s="312"/>
      <c r="J387" s="312"/>
      <c r="K387" s="312"/>
      <c r="L387" s="312"/>
      <c r="M387" s="312"/>
      <c r="N387" s="312"/>
      <c r="O387" s="312"/>
      <c r="P387" s="312"/>
      <c r="Q387" s="312"/>
      <c r="R387" s="312"/>
      <c r="S387" s="312"/>
      <c r="T387" s="312"/>
      <c r="U387" s="312"/>
      <c r="V387" s="312"/>
      <c r="W387" s="312"/>
      <c r="X387" s="312"/>
      <c r="Y387" s="312"/>
      <c r="Z387" s="312"/>
      <c r="AA387" s="312"/>
      <c r="AB387" s="312"/>
      <c r="AC387" s="312"/>
      <c r="AD387" s="312"/>
      <c r="AE387" s="312"/>
      <c r="AF387" s="312"/>
      <c r="AG387" s="312"/>
      <c r="AH387" s="312"/>
      <c r="AI387" s="312"/>
      <c r="AJ387" s="312"/>
      <c r="AK387" s="312"/>
    </row>
    <row r="388" spans="1:37" x14ac:dyDescent="0.2">
      <c r="A388" s="312"/>
      <c r="B388" s="312"/>
      <c r="C388" s="313"/>
      <c r="D388" s="312"/>
      <c r="E388" s="312"/>
      <c r="F388" s="312"/>
      <c r="G388" s="312"/>
      <c r="H388" s="312"/>
      <c r="I388" s="312"/>
      <c r="J388" s="312"/>
      <c r="K388" s="312"/>
      <c r="L388" s="312"/>
      <c r="M388" s="312"/>
      <c r="N388" s="312"/>
      <c r="O388" s="312"/>
      <c r="P388" s="312"/>
      <c r="Q388" s="312"/>
      <c r="R388" s="312"/>
      <c r="S388" s="312"/>
      <c r="T388" s="312"/>
      <c r="U388" s="312"/>
      <c r="V388" s="312"/>
      <c r="W388" s="312"/>
      <c r="X388" s="312"/>
      <c r="Y388" s="312"/>
      <c r="Z388" s="312"/>
      <c r="AA388" s="312"/>
      <c r="AB388" s="312"/>
      <c r="AC388" s="312"/>
      <c r="AD388" s="312"/>
      <c r="AE388" s="312"/>
      <c r="AF388" s="312"/>
      <c r="AG388" s="312"/>
      <c r="AH388" s="312"/>
      <c r="AI388" s="312"/>
      <c r="AJ388" s="312"/>
      <c r="AK388" s="312"/>
    </row>
    <row r="389" spans="1:37" x14ac:dyDescent="0.2">
      <c r="A389" s="312"/>
      <c r="B389" s="312"/>
      <c r="C389" s="313"/>
      <c r="D389" s="312"/>
      <c r="E389" s="312"/>
      <c r="F389" s="312"/>
      <c r="G389" s="312"/>
      <c r="H389" s="312"/>
      <c r="I389" s="312"/>
      <c r="J389" s="312"/>
      <c r="K389" s="312"/>
      <c r="L389" s="312"/>
      <c r="M389" s="312"/>
      <c r="N389" s="312"/>
      <c r="O389" s="312"/>
      <c r="P389" s="312"/>
      <c r="Q389" s="312"/>
      <c r="R389" s="312"/>
      <c r="S389" s="312"/>
      <c r="T389" s="312"/>
      <c r="U389" s="312"/>
      <c r="V389" s="312"/>
      <c r="W389" s="312"/>
      <c r="X389" s="312"/>
      <c r="Y389" s="312"/>
      <c r="Z389" s="312"/>
      <c r="AA389" s="312"/>
      <c r="AB389" s="312"/>
      <c r="AC389" s="312"/>
      <c r="AD389" s="312"/>
      <c r="AE389" s="312"/>
      <c r="AF389" s="312"/>
      <c r="AG389" s="312"/>
      <c r="AH389" s="312"/>
      <c r="AI389" s="312"/>
      <c r="AJ389" s="312"/>
      <c r="AK389" s="312"/>
    </row>
    <row r="390" spans="1:37" x14ac:dyDescent="0.2">
      <c r="A390" s="312"/>
      <c r="B390" s="312"/>
      <c r="C390" s="313"/>
      <c r="D390" s="312"/>
      <c r="E390" s="312"/>
      <c r="F390" s="312"/>
      <c r="G390" s="312"/>
      <c r="H390" s="312"/>
      <c r="I390" s="312"/>
      <c r="J390" s="312"/>
      <c r="K390" s="312"/>
      <c r="L390" s="312"/>
      <c r="M390" s="312"/>
      <c r="N390" s="312"/>
      <c r="O390" s="312"/>
      <c r="P390" s="312"/>
      <c r="Q390" s="312"/>
      <c r="R390" s="312"/>
      <c r="S390" s="312"/>
      <c r="T390" s="312"/>
      <c r="U390" s="312"/>
      <c r="V390" s="312"/>
      <c r="W390" s="312"/>
      <c r="X390" s="312"/>
      <c r="Y390" s="312"/>
      <c r="Z390" s="312"/>
      <c r="AA390" s="312"/>
      <c r="AB390" s="312"/>
      <c r="AC390" s="312"/>
      <c r="AD390" s="312"/>
      <c r="AE390" s="312"/>
      <c r="AF390" s="312"/>
      <c r="AG390" s="312"/>
      <c r="AH390" s="312"/>
      <c r="AI390" s="312"/>
      <c r="AJ390" s="312"/>
      <c r="AK390" s="312"/>
    </row>
    <row r="391" spans="1:37" x14ac:dyDescent="0.2">
      <c r="A391" s="312"/>
      <c r="B391" s="312"/>
      <c r="C391" s="313"/>
      <c r="D391" s="312"/>
      <c r="E391" s="312"/>
      <c r="F391" s="312"/>
      <c r="G391" s="312"/>
      <c r="H391" s="312"/>
      <c r="I391" s="312"/>
      <c r="J391" s="312"/>
      <c r="K391" s="312"/>
      <c r="L391" s="312"/>
      <c r="M391" s="312"/>
      <c r="N391" s="312"/>
      <c r="O391" s="312"/>
      <c r="P391" s="312"/>
      <c r="Q391" s="312"/>
      <c r="R391" s="312"/>
      <c r="S391" s="312"/>
      <c r="T391" s="312"/>
      <c r="U391" s="312"/>
      <c r="V391" s="312"/>
      <c r="W391" s="312"/>
      <c r="X391" s="312"/>
      <c r="Y391" s="312"/>
      <c r="Z391" s="312"/>
      <c r="AA391" s="312"/>
      <c r="AB391" s="312"/>
      <c r="AC391" s="312"/>
      <c r="AD391" s="312"/>
      <c r="AE391" s="312"/>
      <c r="AF391" s="312"/>
      <c r="AG391" s="312"/>
      <c r="AH391" s="312"/>
      <c r="AI391" s="312"/>
      <c r="AJ391" s="312"/>
      <c r="AK391" s="312"/>
    </row>
    <row r="392" spans="1:37" x14ac:dyDescent="0.2">
      <c r="A392" s="312"/>
      <c r="B392" s="312"/>
      <c r="C392" s="313"/>
      <c r="D392" s="312"/>
      <c r="E392" s="312"/>
      <c r="F392" s="312"/>
      <c r="G392" s="312"/>
      <c r="H392" s="312"/>
      <c r="I392" s="312"/>
      <c r="J392" s="312"/>
      <c r="K392" s="312"/>
      <c r="L392" s="312"/>
      <c r="M392" s="312"/>
      <c r="N392" s="312"/>
      <c r="O392" s="312"/>
      <c r="P392" s="312"/>
      <c r="Q392" s="312"/>
      <c r="R392" s="312"/>
      <c r="S392" s="312"/>
      <c r="T392" s="312"/>
      <c r="U392" s="312"/>
      <c r="V392" s="312"/>
      <c r="W392" s="312"/>
      <c r="X392" s="312"/>
      <c r="Y392" s="312"/>
      <c r="Z392" s="312"/>
      <c r="AA392" s="312"/>
      <c r="AB392" s="312"/>
      <c r="AC392" s="312"/>
      <c r="AD392" s="312"/>
      <c r="AE392" s="312"/>
      <c r="AF392" s="312"/>
      <c r="AG392" s="312"/>
      <c r="AH392" s="312"/>
      <c r="AI392" s="312"/>
      <c r="AJ392" s="312"/>
      <c r="AK392" s="312"/>
    </row>
    <row r="393" spans="1:37" x14ac:dyDescent="0.2">
      <c r="A393" s="312"/>
      <c r="B393" s="312"/>
      <c r="C393" s="313"/>
      <c r="D393" s="312"/>
      <c r="E393" s="312"/>
      <c r="F393" s="312"/>
      <c r="G393" s="312"/>
      <c r="H393" s="312"/>
      <c r="I393" s="312"/>
      <c r="J393" s="312"/>
      <c r="K393" s="312"/>
      <c r="L393" s="312"/>
      <c r="M393" s="312"/>
      <c r="N393" s="312"/>
      <c r="O393" s="312"/>
      <c r="P393" s="312"/>
      <c r="Q393" s="312"/>
      <c r="R393" s="312"/>
      <c r="S393" s="312"/>
      <c r="T393" s="312"/>
      <c r="U393" s="312"/>
      <c r="V393" s="312"/>
      <c r="W393" s="312"/>
      <c r="X393" s="312"/>
      <c r="Y393" s="312"/>
      <c r="Z393" s="312"/>
      <c r="AA393" s="312"/>
      <c r="AB393" s="312"/>
      <c r="AC393" s="312"/>
      <c r="AD393" s="312"/>
      <c r="AE393" s="312"/>
      <c r="AF393" s="312"/>
      <c r="AG393" s="312"/>
      <c r="AH393" s="312"/>
      <c r="AI393" s="312"/>
      <c r="AJ393" s="312"/>
      <c r="AK393" s="312"/>
    </row>
    <row r="394" spans="1:37" x14ac:dyDescent="0.2">
      <c r="A394" s="312"/>
      <c r="B394" s="312"/>
      <c r="C394" s="313"/>
      <c r="D394" s="312"/>
      <c r="E394" s="312"/>
      <c r="F394" s="312"/>
      <c r="G394" s="312"/>
      <c r="H394" s="312"/>
      <c r="I394" s="312"/>
      <c r="J394" s="312"/>
      <c r="K394" s="312"/>
      <c r="L394" s="312"/>
      <c r="M394" s="312"/>
      <c r="N394" s="312"/>
      <c r="O394" s="312"/>
      <c r="P394" s="312"/>
      <c r="Q394" s="312"/>
      <c r="R394" s="312"/>
      <c r="S394" s="312"/>
      <c r="T394" s="312"/>
      <c r="U394" s="312"/>
      <c r="V394" s="312"/>
      <c r="W394" s="312"/>
      <c r="X394" s="312"/>
      <c r="Y394" s="312"/>
      <c r="Z394" s="312"/>
      <c r="AA394" s="312"/>
      <c r="AB394" s="312"/>
      <c r="AC394" s="312"/>
      <c r="AD394" s="312"/>
      <c r="AE394" s="312"/>
      <c r="AF394" s="312"/>
      <c r="AG394" s="312"/>
      <c r="AH394" s="312"/>
      <c r="AI394" s="312"/>
      <c r="AJ394" s="312"/>
      <c r="AK394" s="312"/>
    </row>
    <row r="395" spans="1:37" x14ac:dyDescent="0.2">
      <c r="A395" s="312"/>
      <c r="B395" s="312"/>
      <c r="C395" s="313"/>
      <c r="D395" s="312"/>
      <c r="E395" s="312"/>
      <c r="F395" s="312"/>
      <c r="G395" s="312"/>
      <c r="H395" s="312"/>
      <c r="I395" s="312"/>
      <c r="J395" s="312"/>
      <c r="K395" s="312"/>
      <c r="L395" s="312"/>
      <c r="M395" s="312"/>
      <c r="N395" s="312"/>
      <c r="O395" s="312"/>
      <c r="P395" s="312"/>
      <c r="Q395" s="312"/>
      <c r="R395" s="312"/>
      <c r="S395" s="312"/>
      <c r="T395" s="312"/>
      <c r="U395" s="312"/>
      <c r="V395" s="312"/>
      <c r="W395" s="312"/>
      <c r="X395" s="312"/>
      <c r="Y395" s="312"/>
      <c r="Z395" s="312"/>
      <c r="AA395" s="312"/>
      <c r="AB395" s="312"/>
      <c r="AC395" s="312"/>
      <c r="AD395" s="312"/>
      <c r="AE395" s="312"/>
      <c r="AF395" s="312"/>
      <c r="AG395" s="312"/>
      <c r="AH395" s="312"/>
      <c r="AI395" s="312"/>
      <c r="AJ395" s="312"/>
      <c r="AK395" s="312"/>
    </row>
    <row r="396" spans="1:37" x14ac:dyDescent="0.2">
      <c r="A396" s="312"/>
      <c r="B396" s="312"/>
      <c r="C396" s="313"/>
      <c r="D396" s="312"/>
      <c r="E396" s="312"/>
      <c r="F396" s="312"/>
      <c r="G396" s="312"/>
      <c r="H396" s="312"/>
      <c r="I396" s="312"/>
      <c r="J396" s="312"/>
      <c r="K396" s="312"/>
      <c r="L396" s="312"/>
      <c r="M396" s="312"/>
      <c r="N396" s="312"/>
      <c r="O396" s="312"/>
      <c r="P396" s="312"/>
      <c r="Q396" s="312"/>
      <c r="R396" s="312"/>
      <c r="S396" s="312"/>
      <c r="T396" s="312"/>
      <c r="U396" s="312"/>
      <c r="V396" s="312"/>
      <c r="W396" s="312"/>
      <c r="X396" s="312"/>
      <c r="Y396" s="312"/>
      <c r="Z396" s="312"/>
      <c r="AA396" s="312"/>
      <c r="AB396" s="312"/>
      <c r="AC396" s="312"/>
      <c r="AD396" s="312"/>
      <c r="AE396" s="312"/>
      <c r="AF396" s="312"/>
      <c r="AG396" s="312"/>
      <c r="AH396" s="312"/>
      <c r="AI396" s="312"/>
      <c r="AJ396" s="312"/>
      <c r="AK396" s="312"/>
    </row>
    <row r="397" spans="1:37" x14ac:dyDescent="0.2">
      <c r="A397" s="312"/>
      <c r="B397" s="312"/>
      <c r="C397" s="313"/>
      <c r="D397" s="312"/>
      <c r="E397" s="312"/>
      <c r="F397" s="312"/>
      <c r="G397" s="312"/>
      <c r="H397" s="312"/>
      <c r="I397" s="312"/>
      <c r="J397" s="312"/>
      <c r="K397" s="312"/>
      <c r="L397" s="312"/>
      <c r="M397" s="312"/>
      <c r="N397" s="312"/>
      <c r="O397" s="312"/>
      <c r="P397" s="312"/>
      <c r="Q397" s="312"/>
      <c r="R397" s="312"/>
      <c r="S397" s="312"/>
      <c r="T397" s="312"/>
      <c r="U397" s="312"/>
      <c r="V397" s="312"/>
      <c r="W397" s="312"/>
      <c r="X397" s="312"/>
      <c r="Y397" s="312"/>
      <c r="Z397" s="312"/>
      <c r="AA397" s="312"/>
      <c r="AB397" s="312"/>
      <c r="AC397" s="312"/>
      <c r="AD397" s="312"/>
      <c r="AE397" s="312"/>
      <c r="AF397" s="312"/>
      <c r="AG397" s="312"/>
      <c r="AH397" s="312"/>
      <c r="AI397" s="312"/>
      <c r="AJ397" s="312"/>
      <c r="AK397" s="312"/>
    </row>
    <row r="398" spans="1:37" x14ac:dyDescent="0.2">
      <c r="A398" s="312"/>
      <c r="B398" s="312"/>
      <c r="C398" s="313"/>
      <c r="D398" s="312"/>
      <c r="E398" s="312"/>
      <c r="F398" s="312"/>
      <c r="G398" s="312"/>
      <c r="H398" s="312"/>
      <c r="I398" s="312"/>
      <c r="J398" s="312"/>
      <c r="K398" s="312"/>
      <c r="L398" s="312"/>
      <c r="M398" s="312"/>
      <c r="N398" s="312"/>
      <c r="O398" s="312"/>
      <c r="P398" s="312"/>
      <c r="Q398" s="312"/>
      <c r="R398" s="312"/>
      <c r="S398" s="312"/>
      <c r="T398" s="312"/>
      <c r="U398" s="312"/>
      <c r="V398" s="312"/>
      <c r="W398" s="312"/>
      <c r="X398" s="312"/>
      <c r="Y398" s="312"/>
      <c r="Z398" s="312"/>
      <c r="AA398" s="312"/>
      <c r="AB398" s="312"/>
      <c r="AC398" s="312"/>
      <c r="AD398" s="312"/>
      <c r="AE398" s="312"/>
      <c r="AF398" s="312"/>
      <c r="AG398" s="312"/>
      <c r="AH398" s="312"/>
      <c r="AI398" s="312"/>
      <c r="AJ398" s="312"/>
      <c r="AK398" s="312"/>
    </row>
    <row r="399" spans="1:37" x14ac:dyDescent="0.2">
      <c r="A399" s="312"/>
      <c r="B399" s="312"/>
      <c r="C399" s="313"/>
      <c r="D399" s="312"/>
      <c r="E399" s="312"/>
      <c r="F399" s="312"/>
      <c r="G399" s="312"/>
      <c r="H399" s="312"/>
      <c r="I399" s="312"/>
      <c r="J399" s="312"/>
      <c r="K399" s="312"/>
      <c r="L399" s="312"/>
      <c r="M399" s="312"/>
      <c r="N399" s="312"/>
      <c r="O399" s="312"/>
      <c r="P399" s="312"/>
      <c r="Q399" s="312"/>
      <c r="R399" s="312"/>
      <c r="S399" s="312"/>
      <c r="T399" s="312"/>
      <c r="U399" s="312"/>
      <c r="V399" s="312"/>
      <c r="W399" s="312"/>
      <c r="X399" s="312"/>
      <c r="Y399" s="312"/>
      <c r="Z399" s="312"/>
      <c r="AA399" s="312"/>
      <c r="AB399" s="312"/>
      <c r="AC399" s="312"/>
      <c r="AD399" s="312"/>
      <c r="AE399" s="312"/>
      <c r="AF399" s="312"/>
      <c r="AG399" s="312"/>
      <c r="AH399" s="312"/>
      <c r="AI399" s="312"/>
      <c r="AJ399" s="312"/>
      <c r="AK399" s="312"/>
    </row>
    <row r="400" spans="1:37" x14ac:dyDescent="0.2">
      <c r="A400" s="312"/>
      <c r="B400" s="312"/>
      <c r="C400" s="313"/>
      <c r="D400" s="312"/>
      <c r="E400" s="312"/>
      <c r="F400" s="312"/>
      <c r="G400" s="312"/>
      <c r="H400" s="312"/>
      <c r="I400" s="312"/>
      <c r="J400" s="312"/>
      <c r="K400" s="312"/>
      <c r="L400" s="312"/>
      <c r="M400" s="312"/>
      <c r="N400" s="312"/>
      <c r="O400" s="312"/>
      <c r="P400" s="312"/>
      <c r="Q400" s="312"/>
      <c r="R400" s="312"/>
      <c r="S400" s="312"/>
      <c r="T400" s="312"/>
      <c r="U400" s="312"/>
      <c r="V400" s="312"/>
      <c r="W400" s="312"/>
      <c r="X400" s="312"/>
      <c r="Y400" s="312"/>
      <c r="Z400" s="312"/>
      <c r="AA400" s="312"/>
      <c r="AB400" s="312"/>
      <c r="AC400" s="312"/>
      <c r="AD400" s="312"/>
      <c r="AE400" s="312"/>
      <c r="AF400" s="312"/>
      <c r="AG400" s="312"/>
      <c r="AH400" s="312"/>
      <c r="AI400" s="312"/>
      <c r="AJ400" s="312"/>
      <c r="AK400" s="312"/>
    </row>
    <row r="401" spans="1:37" x14ac:dyDescent="0.2">
      <c r="A401" s="312"/>
      <c r="B401" s="312"/>
      <c r="C401" s="313"/>
      <c r="D401" s="312"/>
      <c r="E401" s="312"/>
      <c r="F401" s="312"/>
      <c r="G401" s="312"/>
      <c r="H401" s="312"/>
      <c r="I401" s="312"/>
      <c r="J401" s="312"/>
      <c r="K401" s="312"/>
      <c r="L401" s="312"/>
      <c r="M401" s="312"/>
      <c r="N401" s="312"/>
      <c r="O401" s="312"/>
      <c r="P401" s="312"/>
      <c r="Q401" s="312"/>
      <c r="R401" s="312"/>
      <c r="S401" s="312"/>
      <c r="T401" s="312"/>
      <c r="U401" s="312"/>
      <c r="V401" s="312"/>
      <c r="W401" s="312"/>
      <c r="X401" s="312"/>
      <c r="Y401" s="312"/>
      <c r="Z401" s="312"/>
      <c r="AA401" s="312"/>
      <c r="AB401" s="312"/>
      <c r="AC401" s="312"/>
      <c r="AD401" s="312"/>
      <c r="AE401" s="312"/>
      <c r="AF401" s="312"/>
      <c r="AG401" s="312"/>
      <c r="AH401" s="312"/>
      <c r="AI401" s="312"/>
      <c r="AJ401" s="312"/>
      <c r="AK401" s="312"/>
    </row>
    <row r="402" spans="1:37" x14ac:dyDescent="0.2">
      <c r="A402" s="312"/>
      <c r="B402" s="312"/>
      <c r="C402" s="313"/>
      <c r="D402" s="312"/>
      <c r="E402" s="312"/>
      <c r="F402" s="312"/>
      <c r="G402" s="312"/>
      <c r="H402" s="312"/>
      <c r="I402" s="312"/>
      <c r="J402" s="312"/>
      <c r="K402" s="312"/>
      <c r="L402" s="312"/>
      <c r="M402" s="312"/>
      <c r="N402" s="312"/>
      <c r="O402" s="312"/>
      <c r="P402" s="312"/>
      <c r="Q402" s="312"/>
      <c r="R402" s="312"/>
      <c r="S402" s="312"/>
      <c r="T402" s="312"/>
      <c r="U402" s="312"/>
      <c r="V402" s="312"/>
      <c r="W402" s="312"/>
      <c r="X402" s="312"/>
      <c r="Y402" s="312"/>
      <c r="Z402" s="312"/>
      <c r="AA402" s="312"/>
      <c r="AB402" s="312"/>
      <c r="AC402" s="312"/>
      <c r="AD402" s="312"/>
      <c r="AE402" s="312"/>
      <c r="AF402" s="312"/>
      <c r="AG402" s="312"/>
      <c r="AH402" s="312"/>
      <c r="AI402" s="312"/>
      <c r="AJ402" s="312"/>
      <c r="AK402" s="312"/>
    </row>
    <row r="403" spans="1:37" x14ac:dyDescent="0.2">
      <c r="A403" s="312"/>
      <c r="B403" s="312"/>
      <c r="C403" s="313"/>
      <c r="D403" s="312"/>
      <c r="E403" s="312"/>
      <c r="F403" s="312"/>
      <c r="G403" s="312"/>
      <c r="H403" s="312"/>
      <c r="I403" s="312"/>
      <c r="J403" s="312"/>
      <c r="K403" s="312"/>
      <c r="L403" s="312"/>
      <c r="M403" s="312"/>
      <c r="N403" s="312"/>
      <c r="O403" s="312"/>
      <c r="P403" s="312"/>
      <c r="Q403" s="312"/>
      <c r="R403" s="312"/>
      <c r="S403" s="312"/>
      <c r="T403" s="312"/>
      <c r="U403" s="312"/>
      <c r="V403" s="312"/>
      <c r="W403" s="312"/>
      <c r="X403" s="312"/>
      <c r="Y403" s="312"/>
      <c r="Z403" s="312"/>
      <c r="AA403" s="312"/>
      <c r="AB403" s="312"/>
      <c r="AC403" s="312"/>
      <c r="AD403" s="312"/>
      <c r="AE403" s="312"/>
      <c r="AF403" s="312"/>
      <c r="AG403" s="312"/>
      <c r="AH403" s="312"/>
      <c r="AI403" s="312"/>
      <c r="AJ403" s="312"/>
      <c r="AK403" s="312"/>
    </row>
    <row r="404" spans="1:37" x14ac:dyDescent="0.2">
      <c r="A404" s="312"/>
      <c r="B404" s="312"/>
      <c r="C404" s="313"/>
      <c r="D404" s="312"/>
      <c r="E404" s="312"/>
      <c r="F404" s="312"/>
      <c r="G404" s="312"/>
      <c r="H404" s="312"/>
      <c r="I404" s="312"/>
      <c r="J404" s="312"/>
      <c r="K404" s="312"/>
      <c r="L404" s="312"/>
      <c r="M404" s="312"/>
      <c r="N404" s="312"/>
      <c r="O404" s="312"/>
      <c r="P404" s="312"/>
      <c r="Q404" s="312"/>
      <c r="R404" s="312"/>
      <c r="S404" s="312"/>
      <c r="T404" s="312"/>
      <c r="U404" s="312"/>
      <c r="V404" s="312"/>
      <c r="W404" s="312"/>
      <c r="X404" s="312"/>
      <c r="Y404" s="312"/>
      <c r="Z404" s="312"/>
      <c r="AA404" s="312"/>
      <c r="AB404" s="312"/>
      <c r="AC404" s="312"/>
      <c r="AD404" s="312"/>
      <c r="AE404" s="312"/>
      <c r="AF404" s="312"/>
      <c r="AG404" s="312"/>
      <c r="AH404" s="312"/>
      <c r="AI404" s="312"/>
      <c r="AJ404" s="312"/>
      <c r="AK404" s="312"/>
    </row>
    <row r="405" spans="1:37" x14ac:dyDescent="0.2">
      <c r="A405" s="312"/>
      <c r="B405" s="312"/>
      <c r="C405" s="313"/>
      <c r="D405" s="312"/>
      <c r="E405" s="312"/>
      <c r="F405" s="312"/>
      <c r="G405" s="312"/>
      <c r="H405" s="312"/>
      <c r="I405" s="312"/>
      <c r="J405" s="312"/>
      <c r="K405" s="312"/>
      <c r="L405" s="312"/>
      <c r="M405" s="312"/>
      <c r="N405" s="312"/>
      <c r="O405" s="312"/>
      <c r="P405" s="312"/>
      <c r="Q405" s="312"/>
      <c r="R405" s="312"/>
      <c r="S405" s="312"/>
      <c r="T405" s="312"/>
      <c r="U405" s="312"/>
      <c r="V405" s="312"/>
      <c r="W405" s="312"/>
      <c r="X405" s="312"/>
      <c r="Y405" s="312"/>
      <c r="Z405" s="312"/>
      <c r="AA405" s="312"/>
      <c r="AB405" s="312"/>
      <c r="AC405" s="312"/>
      <c r="AD405" s="312"/>
      <c r="AE405" s="312"/>
      <c r="AF405" s="312"/>
      <c r="AG405" s="312"/>
      <c r="AH405" s="312"/>
      <c r="AI405" s="312"/>
      <c r="AJ405" s="312"/>
      <c r="AK405" s="312"/>
    </row>
    <row r="406" spans="1:37" x14ac:dyDescent="0.2">
      <c r="A406" s="312"/>
      <c r="B406" s="312"/>
      <c r="C406" s="313"/>
      <c r="D406" s="312"/>
      <c r="E406" s="312"/>
      <c r="F406" s="312"/>
      <c r="G406" s="312"/>
      <c r="H406" s="312"/>
      <c r="I406" s="312"/>
      <c r="J406" s="312"/>
      <c r="K406" s="312"/>
      <c r="L406" s="312"/>
      <c r="M406" s="312"/>
      <c r="N406" s="312"/>
      <c r="O406" s="312"/>
      <c r="P406" s="312"/>
      <c r="Q406" s="312"/>
      <c r="R406" s="312"/>
      <c r="S406" s="312"/>
      <c r="T406" s="312"/>
      <c r="U406" s="312"/>
      <c r="V406" s="312"/>
      <c r="W406" s="312"/>
      <c r="X406" s="312"/>
      <c r="Y406" s="312"/>
      <c r="Z406" s="312"/>
      <c r="AA406" s="312"/>
      <c r="AB406" s="312"/>
      <c r="AC406" s="312"/>
      <c r="AD406" s="312"/>
      <c r="AE406" s="312"/>
      <c r="AF406" s="312"/>
      <c r="AG406" s="312"/>
      <c r="AH406" s="312"/>
      <c r="AI406" s="312"/>
      <c r="AJ406" s="312"/>
      <c r="AK406" s="312"/>
    </row>
    <row r="407" spans="1:37" x14ac:dyDescent="0.2">
      <c r="A407" s="312"/>
      <c r="B407" s="312"/>
      <c r="C407" s="313"/>
      <c r="D407" s="312"/>
      <c r="E407" s="312"/>
      <c r="F407" s="312"/>
      <c r="G407" s="312"/>
      <c r="H407" s="312"/>
      <c r="I407" s="312"/>
      <c r="J407" s="312"/>
      <c r="K407" s="312"/>
      <c r="L407" s="312"/>
      <c r="M407" s="312"/>
      <c r="N407" s="312"/>
      <c r="O407" s="312"/>
      <c r="P407" s="312"/>
      <c r="Q407" s="312"/>
      <c r="R407" s="312"/>
      <c r="S407" s="312"/>
      <c r="T407" s="312"/>
      <c r="U407" s="312"/>
      <c r="V407" s="312"/>
      <c r="W407" s="312"/>
      <c r="X407" s="312"/>
      <c r="Y407" s="312"/>
      <c r="Z407" s="312"/>
      <c r="AA407" s="312"/>
      <c r="AB407" s="312"/>
      <c r="AC407" s="312"/>
      <c r="AD407" s="312"/>
      <c r="AE407" s="312"/>
      <c r="AF407" s="312"/>
      <c r="AG407" s="312"/>
      <c r="AH407" s="312"/>
      <c r="AI407" s="312"/>
      <c r="AJ407" s="312"/>
      <c r="AK407" s="312"/>
    </row>
    <row r="408" spans="1:37" x14ac:dyDescent="0.2">
      <c r="A408" s="312"/>
      <c r="B408" s="312"/>
      <c r="C408" s="313"/>
      <c r="D408" s="312"/>
      <c r="E408" s="312"/>
      <c r="F408" s="312"/>
      <c r="G408" s="312"/>
      <c r="H408" s="312"/>
      <c r="I408" s="312"/>
      <c r="J408" s="312"/>
      <c r="K408" s="312"/>
      <c r="L408" s="312"/>
      <c r="M408" s="312"/>
      <c r="N408" s="312"/>
      <c r="O408" s="312"/>
      <c r="P408" s="312"/>
      <c r="Q408" s="312"/>
      <c r="R408" s="312"/>
      <c r="S408" s="312"/>
      <c r="T408" s="312"/>
      <c r="U408" s="312"/>
      <c r="V408" s="312"/>
      <c r="W408" s="312"/>
      <c r="X408" s="312"/>
      <c r="Y408" s="312"/>
      <c r="Z408" s="312"/>
      <c r="AA408" s="312"/>
      <c r="AB408" s="312"/>
      <c r="AC408" s="312"/>
      <c r="AD408" s="312"/>
      <c r="AE408" s="312"/>
      <c r="AF408" s="312"/>
      <c r="AG408" s="312"/>
      <c r="AH408" s="312"/>
      <c r="AI408" s="312"/>
      <c r="AJ408" s="312"/>
      <c r="AK408" s="312"/>
    </row>
    <row r="409" spans="1:37" x14ac:dyDescent="0.2">
      <c r="A409" s="312"/>
      <c r="B409" s="312"/>
      <c r="C409" s="313"/>
      <c r="D409" s="312"/>
      <c r="E409" s="312"/>
      <c r="F409" s="312"/>
      <c r="G409" s="312"/>
      <c r="H409" s="312"/>
      <c r="I409" s="312"/>
      <c r="J409" s="312"/>
      <c r="K409" s="312"/>
      <c r="L409" s="312"/>
      <c r="M409" s="312"/>
      <c r="N409" s="312"/>
      <c r="O409" s="312"/>
      <c r="P409" s="312"/>
      <c r="Q409" s="312"/>
      <c r="R409" s="312"/>
      <c r="S409" s="312"/>
      <c r="T409" s="312"/>
      <c r="U409" s="312"/>
      <c r="V409" s="312"/>
      <c r="W409" s="312"/>
      <c r="X409" s="312"/>
      <c r="Y409" s="312"/>
      <c r="Z409" s="312"/>
      <c r="AA409" s="312"/>
      <c r="AB409" s="312"/>
      <c r="AC409" s="312"/>
      <c r="AD409" s="312"/>
      <c r="AE409" s="312"/>
      <c r="AF409" s="312"/>
      <c r="AG409" s="312"/>
      <c r="AH409" s="312"/>
      <c r="AI409" s="312"/>
      <c r="AJ409" s="312"/>
      <c r="AK409" s="312"/>
    </row>
    <row r="410" spans="1:37" x14ac:dyDescent="0.2">
      <c r="A410" s="312"/>
      <c r="B410" s="312"/>
      <c r="C410" s="313"/>
      <c r="D410" s="312"/>
      <c r="E410" s="312"/>
      <c r="F410" s="312"/>
      <c r="G410" s="312"/>
      <c r="H410" s="312"/>
      <c r="I410" s="312"/>
      <c r="J410" s="312"/>
      <c r="K410" s="312"/>
      <c r="L410" s="312"/>
      <c r="M410" s="312"/>
      <c r="N410" s="312"/>
      <c r="O410" s="312"/>
      <c r="P410" s="312"/>
      <c r="Q410" s="312"/>
      <c r="R410" s="312"/>
      <c r="S410" s="312"/>
      <c r="T410" s="312"/>
      <c r="U410" s="312"/>
      <c r="V410" s="312"/>
      <c r="W410" s="312"/>
      <c r="X410" s="312"/>
      <c r="Y410" s="312"/>
      <c r="Z410" s="312"/>
      <c r="AA410" s="312"/>
      <c r="AB410" s="312"/>
      <c r="AC410" s="312"/>
      <c r="AD410" s="312"/>
      <c r="AE410" s="312"/>
      <c r="AF410" s="312"/>
      <c r="AG410" s="312"/>
      <c r="AH410" s="312"/>
      <c r="AI410" s="312"/>
      <c r="AJ410" s="312"/>
      <c r="AK410" s="312"/>
    </row>
    <row r="411" spans="1:37" x14ac:dyDescent="0.2">
      <c r="A411" s="312"/>
      <c r="B411" s="312"/>
      <c r="C411" s="313"/>
      <c r="D411" s="312"/>
      <c r="E411" s="312"/>
      <c r="F411" s="312"/>
      <c r="G411" s="312"/>
      <c r="H411" s="312"/>
      <c r="I411" s="312"/>
      <c r="J411" s="312"/>
      <c r="K411" s="312"/>
      <c r="L411" s="312"/>
      <c r="M411" s="312"/>
      <c r="N411" s="312"/>
      <c r="O411" s="312"/>
      <c r="P411" s="312"/>
      <c r="Q411" s="312"/>
      <c r="R411" s="312"/>
      <c r="S411" s="312"/>
      <c r="T411" s="312"/>
      <c r="U411" s="312"/>
      <c r="V411" s="312"/>
      <c r="W411" s="312"/>
      <c r="X411" s="312"/>
      <c r="Y411" s="312"/>
      <c r="Z411" s="312"/>
      <c r="AA411" s="312"/>
      <c r="AB411" s="312"/>
      <c r="AC411" s="312"/>
      <c r="AD411" s="312"/>
      <c r="AE411" s="312"/>
      <c r="AF411" s="312"/>
      <c r="AG411" s="312"/>
      <c r="AH411" s="312"/>
      <c r="AI411" s="312"/>
      <c r="AJ411" s="312"/>
      <c r="AK411" s="312"/>
    </row>
    <row r="412" spans="1:37" x14ac:dyDescent="0.2">
      <c r="A412" s="312"/>
      <c r="B412" s="312"/>
      <c r="C412" s="313"/>
      <c r="D412" s="312"/>
      <c r="E412" s="312"/>
      <c r="F412" s="312"/>
      <c r="G412" s="312"/>
      <c r="H412" s="312"/>
      <c r="I412" s="312"/>
      <c r="J412" s="312"/>
      <c r="K412" s="312"/>
      <c r="L412" s="312"/>
      <c r="M412" s="312"/>
      <c r="N412" s="312"/>
      <c r="O412" s="312"/>
      <c r="P412" s="312"/>
      <c r="Q412" s="312"/>
      <c r="R412" s="312"/>
      <c r="S412" s="312"/>
      <c r="T412" s="312"/>
      <c r="U412" s="312"/>
      <c r="V412" s="312"/>
      <c r="W412" s="312"/>
      <c r="X412" s="312"/>
      <c r="Y412" s="312"/>
      <c r="Z412" s="312"/>
      <c r="AA412" s="312"/>
      <c r="AB412" s="312"/>
      <c r="AC412" s="312"/>
      <c r="AD412" s="312"/>
      <c r="AE412" s="312"/>
      <c r="AF412" s="312"/>
      <c r="AG412" s="312"/>
      <c r="AH412" s="312"/>
      <c r="AI412" s="312"/>
      <c r="AJ412" s="312"/>
      <c r="AK412" s="312"/>
    </row>
    <row r="413" spans="1:37" x14ac:dyDescent="0.2">
      <c r="A413" s="312"/>
      <c r="B413" s="312"/>
      <c r="C413" s="313"/>
      <c r="D413" s="312"/>
      <c r="E413" s="312"/>
      <c r="F413" s="312"/>
      <c r="G413" s="312"/>
      <c r="H413" s="312"/>
      <c r="I413" s="312"/>
      <c r="J413" s="312"/>
      <c r="K413" s="312"/>
      <c r="L413" s="312"/>
      <c r="M413" s="312"/>
      <c r="N413" s="312"/>
      <c r="O413" s="312"/>
      <c r="P413" s="312"/>
      <c r="Q413" s="312"/>
      <c r="R413" s="312"/>
      <c r="S413" s="312"/>
      <c r="T413" s="312"/>
      <c r="U413" s="312"/>
      <c r="V413" s="312"/>
      <c r="W413" s="312"/>
      <c r="X413" s="312"/>
      <c r="Y413" s="312"/>
      <c r="Z413" s="312"/>
      <c r="AA413" s="312"/>
      <c r="AB413" s="312"/>
      <c r="AC413" s="312"/>
      <c r="AD413" s="312"/>
      <c r="AE413" s="312"/>
      <c r="AF413" s="312"/>
      <c r="AG413" s="312"/>
      <c r="AH413" s="312"/>
      <c r="AI413" s="312"/>
      <c r="AJ413" s="312"/>
      <c r="AK413" s="312"/>
    </row>
    <row r="414" spans="1:37" x14ac:dyDescent="0.2">
      <c r="A414" s="312"/>
      <c r="B414" s="312"/>
      <c r="C414" s="313"/>
      <c r="D414" s="312"/>
      <c r="E414" s="312"/>
      <c r="F414" s="312"/>
      <c r="G414" s="312"/>
      <c r="H414" s="312"/>
      <c r="I414" s="312"/>
      <c r="J414" s="312"/>
      <c r="K414" s="312"/>
      <c r="L414" s="312"/>
      <c r="M414" s="312"/>
      <c r="N414" s="312"/>
      <c r="O414" s="312"/>
      <c r="P414" s="312"/>
      <c r="Q414" s="312"/>
      <c r="R414" s="312"/>
      <c r="S414" s="312"/>
      <c r="T414" s="312"/>
      <c r="U414" s="312"/>
      <c r="V414" s="312"/>
      <c r="W414" s="312"/>
      <c r="X414" s="312"/>
      <c r="Y414" s="312"/>
      <c r="Z414" s="312"/>
      <c r="AA414" s="312"/>
      <c r="AB414" s="312"/>
      <c r="AC414" s="312"/>
      <c r="AD414" s="312"/>
      <c r="AE414" s="312"/>
      <c r="AF414" s="312"/>
      <c r="AG414" s="312"/>
      <c r="AH414" s="312"/>
      <c r="AI414" s="312"/>
      <c r="AJ414" s="312"/>
      <c r="AK414" s="312"/>
    </row>
    <row r="415" spans="1:37" x14ac:dyDescent="0.2">
      <c r="A415" s="312"/>
      <c r="B415" s="312"/>
      <c r="C415" s="313"/>
      <c r="D415" s="312"/>
      <c r="E415" s="312"/>
      <c r="F415" s="312"/>
      <c r="G415" s="312"/>
      <c r="H415" s="312"/>
      <c r="I415" s="312"/>
      <c r="J415" s="312"/>
      <c r="K415" s="312"/>
      <c r="L415" s="312"/>
      <c r="M415" s="312"/>
      <c r="N415" s="312"/>
      <c r="O415" s="312"/>
      <c r="P415" s="312"/>
      <c r="Q415" s="312"/>
      <c r="R415" s="312"/>
      <c r="S415" s="312"/>
      <c r="T415" s="312"/>
      <c r="U415" s="312"/>
      <c r="V415" s="312"/>
      <c r="W415" s="312"/>
      <c r="X415" s="312"/>
      <c r="Y415" s="312"/>
      <c r="Z415" s="312"/>
      <c r="AA415" s="312"/>
      <c r="AB415" s="312"/>
      <c r="AC415" s="312"/>
      <c r="AD415" s="312"/>
      <c r="AE415" s="312"/>
      <c r="AF415" s="312"/>
      <c r="AG415" s="312"/>
      <c r="AH415" s="312"/>
      <c r="AI415" s="312"/>
      <c r="AJ415" s="312"/>
      <c r="AK415" s="312"/>
    </row>
    <row r="416" spans="1:37" x14ac:dyDescent="0.2">
      <c r="A416" s="312"/>
      <c r="B416" s="312"/>
      <c r="C416" s="313"/>
      <c r="D416" s="312"/>
      <c r="E416" s="312"/>
      <c r="F416" s="312"/>
      <c r="G416" s="312"/>
      <c r="H416" s="312"/>
      <c r="I416" s="312"/>
      <c r="J416" s="312"/>
      <c r="K416" s="312"/>
      <c r="L416" s="312"/>
      <c r="M416" s="312"/>
      <c r="N416" s="312"/>
      <c r="O416" s="312"/>
      <c r="P416" s="312"/>
      <c r="Q416" s="312"/>
      <c r="R416" s="312"/>
      <c r="S416" s="312"/>
      <c r="T416" s="312"/>
      <c r="U416" s="312"/>
      <c r="V416" s="312"/>
      <c r="W416" s="312"/>
      <c r="X416" s="312"/>
      <c r="Y416" s="312"/>
      <c r="Z416" s="312"/>
      <c r="AA416" s="312"/>
      <c r="AB416" s="312"/>
      <c r="AC416" s="312"/>
      <c r="AD416" s="312"/>
      <c r="AE416" s="312"/>
      <c r="AF416" s="312"/>
      <c r="AG416" s="312"/>
      <c r="AH416" s="312"/>
      <c r="AI416" s="312"/>
      <c r="AJ416" s="312"/>
      <c r="AK416" s="312"/>
    </row>
    <row r="417" spans="1:37" x14ac:dyDescent="0.2">
      <c r="A417" s="312"/>
      <c r="B417" s="312"/>
      <c r="C417" s="313"/>
      <c r="D417" s="312"/>
      <c r="E417" s="312"/>
      <c r="F417" s="312"/>
      <c r="G417" s="312"/>
      <c r="H417" s="312"/>
      <c r="I417" s="312"/>
      <c r="J417" s="312"/>
      <c r="K417" s="312"/>
      <c r="L417" s="312"/>
      <c r="M417" s="312"/>
      <c r="N417" s="312"/>
      <c r="O417" s="312"/>
      <c r="P417" s="312"/>
      <c r="Q417" s="312"/>
      <c r="R417" s="312"/>
      <c r="S417" s="312"/>
      <c r="T417" s="312"/>
      <c r="U417" s="312"/>
      <c r="V417" s="312"/>
      <c r="W417" s="312"/>
      <c r="X417" s="312"/>
      <c r="Y417" s="312"/>
      <c r="Z417" s="312"/>
      <c r="AA417" s="312"/>
      <c r="AB417" s="312"/>
      <c r="AC417" s="312"/>
      <c r="AD417" s="312"/>
      <c r="AE417" s="312"/>
      <c r="AF417" s="312"/>
      <c r="AG417" s="312"/>
      <c r="AH417" s="312"/>
      <c r="AI417" s="312"/>
      <c r="AJ417" s="312"/>
      <c r="AK417" s="312"/>
    </row>
    <row r="418" spans="1:37" x14ac:dyDescent="0.2">
      <c r="A418" s="312"/>
      <c r="B418" s="312"/>
      <c r="C418" s="313"/>
      <c r="D418" s="312"/>
      <c r="E418" s="312"/>
      <c r="F418" s="312"/>
      <c r="G418" s="312"/>
      <c r="H418" s="312"/>
      <c r="I418" s="312"/>
      <c r="J418" s="312"/>
      <c r="K418" s="312"/>
      <c r="L418" s="312"/>
      <c r="M418" s="312"/>
      <c r="N418" s="312"/>
      <c r="O418" s="312"/>
      <c r="P418" s="312"/>
      <c r="Q418" s="312"/>
      <c r="R418" s="312"/>
      <c r="S418" s="312"/>
      <c r="T418" s="312"/>
      <c r="U418" s="312"/>
      <c r="V418" s="312"/>
      <c r="W418" s="312"/>
      <c r="X418" s="312"/>
      <c r="Y418" s="312"/>
      <c r="Z418" s="312"/>
      <c r="AA418" s="312"/>
      <c r="AB418" s="312"/>
      <c r="AC418" s="312"/>
      <c r="AD418" s="312"/>
      <c r="AE418" s="312"/>
      <c r="AF418" s="312"/>
      <c r="AG418" s="312"/>
      <c r="AH418" s="312"/>
      <c r="AI418" s="312"/>
      <c r="AJ418" s="312"/>
      <c r="AK418" s="312"/>
    </row>
    <row r="419" spans="1:37" x14ac:dyDescent="0.2">
      <c r="A419" s="312"/>
      <c r="B419" s="312"/>
      <c r="C419" s="313"/>
      <c r="D419" s="312"/>
      <c r="E419" s="312"/>
      <c r="F419" s="312"/>
      <c r="G419" s="312"/>
      <c r="H419" s="312"/>
      <c r="I419" s="312"/>
      <c r="J419" s="312"/>
      <c r="K419" s="312"/>
      <c r="L419" s="312"/>
      <c r="M419" s="312"/>
      <c r="N419" s="312"/>
      <c r="O419" s="312"/>
      <c r="P419" s="312"/>
      <c r="Q419" s="312"/>
      <c r="R419" s="312"/>
      <c r="S419" s="312"/>
      <c r="T419" s="312"/>
      <c r="U419" s="312"/>
      <c r="V419" s="312"/>
      <c r="W419" s="312"/>
      <c r="X419" s="312"/>
      <c r="Y419" s="312"/>
      <c r="Z419" s="312"/>
      <c r="AA419" s="312"/>
      <c r="AB419" s="312"/>
      <c r="AC419" s="312"/>
      <c r="AD419" s="312"/>
      <c r="AE419" s="312"/>
      <c r="AF419" s="312"/>
      <c r="AG419" s="312"/>
      <c r="AH419" s="312"/>
      <c r="AI419" s="312"/>
      <c r="AJ419" s="312"/>
      <c r="AK419" s="312"/>
    </row>
    <row r="420" spans="1:37" x14ac:dyDescent="0.2">
      <c r="A420" s="312"/>
      <c r="B420" s="312"/>
      <c r="C420" s="313"/>
      <c r="D420" s="312"/>
      <c r="E420" s="312"/>
      <c r="F420" s="312"/>
      <c r="G420" s="312"/>
      <c r="H420" s="312"/>
      <c r="I420" s="312"/>
      <c r="J420" s="312"/>
      <c r="K420" s="312"/>
      <c r="L420" s="312"/>
      <c r="M420" s="312"/>
      <c r="N420" s="312"/>
      <c r="O420" s="312"/>
      <c r="P420" s="312"/>
      <c r="Q420" s="312"/>
      <c r="R420" s="312"/>
      <c r="S420" s="312"/>
      <c r="T420" s="312"/>
      <c r="U420" s="312"/>
      <c r="V420" s="312"/>
      <c r="W420" s="312"/>
      <c r="X420" s="312"/>
      <c r="Y420" s="312"/>
      <c r="Z420" s="312"/>
      <c r="AA420" s="312"/>
      <c r="AB420" s="312"/>
      <c r="AC420" s="312"/>
      <c r="AD420" s="312"/>
      <c r="AE420" s="312"/>
      <c r="AF420" s="312"/>
      <c r="AG420" s="312"/>
      <c r="AH420" s="312"/>
      <c r="AI420" s="312"/>
      <c r="AJ420" s="312"/>
      <c r="AK420" s="312"/>
    </row>
    <row r="421" spans="1:37" x14ac:dyDescent="0.2">
      <c r="A421" s="312"/>
      <c r="B421" s="312"/>
      <c r="C421" s="313"/>
      <c r="D421" s="312"/>
      <c r="E421" s="312"/>
      <c r="F421" s="312"/>
      <c r="G421" s="312"/>
      <c r="H421" s="312"/>
      <c r="I421" s="312"/>
      <c r="J421" s="312"/>
      <c r="K421" s="312"/>
      <c r="L421" s="312"/>
      <c r="M421" s="312"/>
      <c r="N421" s="312"/>
      <c r="O421" s="312"/>
      <c r="P421" s="312"/>
      <c r="Q421" s="312"/>
      <c r="R421" s="312"/>
      <c r="S421" s="312"/>
      <c r="T421" s="312"/>
      <c r="U421" s="312"/>
      <c r="V421" s="312"/>
      <c r="W421" s="312"/>
      <c r="X421" s="312"/>
      <c r="Y421" s="312"/>
      <c r="Z421" s="312"/>
      <c r="AA421" s="312"/>
      <c r="AB421" s="312"/>
      <c r="AC421" s="312"/>
      <c r="AD421" s="312"/>
      <c r="AE421" s="312"/>
      <c r="AF421" s="312"/>
      <c r="AG421" s="312"/>
      <c r="AH421" s="312"/>
      <c r="AI421" s="312"/>
      <c r="AJ421" s="312"/>
      <c r="AK421" s="312"/>
    </row>
    <row r="422" spans="1:37" x14ac:dyDescent="0.2">
      <c r="A422" s="312"/>
      <c r="B422" s="312"/>
      <c r="C422" s="313"/>
      <c r="D422" s="312"/>
      <c r="E422" s="312"/>
      <c r="F422" s="312"/>
      <c r="G422" s="312"/>
      <c r="H422" s="312"/>
      <c r="I422" s="312"/>
      <c r="J422" s="312"/>
      <c r="K422" s="312"/>
      <c r="L422" s="312"/>
      <c r="M422" s="312"/>
      <c r="N422" s="312"/>
      <c r="O422" s="312"/>
      <c r="P422" s="312"/>
      <c r="Q422" s="312"/>
      <c r="R422" s="312"/>
      <c r="S422" s="312"/>
      <c r="T422" s="312"/>
      <c r="U422" s="312"/>
      <c r="V422" s="312"/>
      <c r="W422" s="312"/>
      <c r="X422" s="312"/>
      <c r="Y422" s="312"/>
      <c r="Z422" s="312"/>
      <c r="AA422" s="312"/>
      <c r="AB422" s="312"/>
      <c r="AC422" s="312"/>
      <c r="AD422" s="312"/>
      <c r="AE422" s="312"/>
      <c r="AF422" s="312"/>
      <c r="AG422" s="312"/>
      <c r="AH422" s="312"/>
      <c r="AI422" s="312"/>
      <c r="AJ422" s="312"/>
      <c r="AK422" s="312"/>
    </row>
    <row r="423" spans="1:37" x14ac:dyDescent="0.2">
      <c r="A423" s="312"/>
      <c r="B423" s="312"/>
      <c r="C423" s="313"/>
      <c r="D423" s="312"/>
      <c r="E423" s="312"/>
      <c r="F423" s="312"/>
      <c r="G423" s="312"/>
      <c r="H423" s="312"/>
      <c r="I423" s="312"/>
      <c r="J423" s="312"/>
      <c r="K423" s="312"/>
      <c r="L423" s="312"/>
      <c r="M423" s="312"/>
      <c r="N423" s="312"/>
      <c r="O423" s="312"/>
      <c r="P423" s="312"/>
      <c r="Q423" s="312"/>
      <c r="R423" s="312"/>
      <c r="S423" s="312"/>
      <c r="T423" s="312"/>
      <c r="U423" s="312"/>
      <c r="V423" s="312"/>
      <c r="W423" s="312"/>
      <c r="X423" s="312"/>
      <c r="Y423" s="312"/>
      <c r="Z423" s="312"/>
      <c r="AA423" s="312"/>
      <c r="AB423" s="312"/>
      <c r="AC423" s="312"/>
      <c r="AD423" s="312"/>
      <c r="AE423" s="312"/>
      <c r="AF423" s="312"/>
      <c r="AG423" s="312"/>
      <c r="AH423" s="312"/>
      <c r="AI423" s="312"/>
      <c r="AJ423" s="312"/>
      <c r="AK423" s="312"/>
    </row>
    <row r="424" spans="1:37" x14ac:dyDescent="0.2">
      <c r="A424" s="312"/>
      <c r="B424" s="312"/>
      <c r="C424" s="313"/>
      <c r="D424" s="312"/>
      <c r="E424" s="312"/>
      <c r="F424" s="312"/>
      <c r="G424" s="312"/>
      <c r="H424" s="312"/>
      <c r="I424" s="312"/>
      <c r="J424" s="312"/>
      <c r="K424" s="312"/>
      <c r="L424" s="312"/>
      <c r="M424" s="312"/>
      <c r="N424" s="312"/>
      <c r="O424" s="312"/>
      <c r="P424" s="312"/>
      <c r="Q424" s="312"/>
      <c r="R424" s="312"/>
      <c r="S424" s="312"/>
      <c r="T424" s="312"/>
      <c r="U424" s="312"/>
      <c r="V424" s="312"/>
      <c r="W424" s="312"/>
      <c r="X424" s="312"/>
      <c r="Y424" s="312"/>
      <c r="Z424" s="312"/>
      <c r="AA424" s="312"/>
      <c r="AB424" s="312"/>
      <c r="AC424" s="312"/>
      <c r="AD424" s="312"/>
      <c r="AE424" s="312"/>
      <c r="AF424" s="312"/>
      <c r="AG424" s="312"/>
      <c r="AH424" s="312"/>
      <c r="AI424" s="312"/>
      <c r="AJ424" s="312"/>
      <c r="AK424" s="312"/>
    </row>
    <row r="425" spans="1:37" x14ac:dyDescent="0.2">
      <c r="A425" s="312"/>
      <c r="B425" s="312"/>
      <c r="C425" s="313"/>
      <c r="D425" s="312"/>
      <c r="E425" s="312"/>
      <c r="F425" s="312"/>
      <c r="G425" s="312"/>
      <c r="H425" s="312"/>
      <c r="I425" s="312"/>
      <c r="J425" s="312"/>
      <c r="K425" s="312"/>
      <c r="L425" s="312"/>
      <c r="M425" s="312"/>
      <c r="N425" s="312"/>
      <c r="O425" s="312"/>
      <c r="P425" s="312"/>
      <c r="Q425" s="312"/>
      <c r="R425" s="312"/>
      <c r="S425" s="312"/>
      <c r="T425" s="312"/>
      <c r="U425" s="312"/>
      <c r="V425" s="312"/>
      <c r="W425" s="312"/>
      <c r="X425" s="312"/>
      <c r="Y425" s="312"/>
      <c r="Z425" s="312"/>
      <c r="AA425" s="312"/>
      <c r="AB425" s="312"/>
      <c r="AC425" s="312"/>
      <c r="AD425" s="312"/>
      <c r="AE425" s="312"/>
      <c r="AF425" s="312"/>
      <c r="AG425" s="312"/>
      <c r="AH425" s="312"/>
      <c r="AI425" s="312"/>
      <c r="AJ425" s="312"/>
      <c r="AK425" s="312"/>
    </row>
    <row r="426" spans="1:37" x14ac:dyDescent="0.2">
      <c r="A426" s="312"/>
      <c r="B426" s="312"/>
      <c r="C426" s="313"/>
      <c r="D426" s="312"/>
      <c r="E426" s="312"/>
      <c r="F426" s="312"/>
      <c r="G426" s="312"/>
      <c r="H426" s="312"/>
      <c r="I426" s="312"/>
      <c r="J426" s="312"/>
      <c r="K426" s="312"/>
      <c r="L426" s="312"/>
      <c r="M426" s="312"/>
      <c r="N426" s="312"/>
      <c r="O426" s="312"/>
      <c r="P426" s="312"/>
      <c r="Q426" s="312"/>
      <c r="R426" s="312"/>
      <c r="S426" s="312"/>
      <c r="T426" s="312"/>
      <c r="U426" s="312"/>
      <c r="V426" s="312"/>
      <c r="W426" s="312"/>
      <c r="X426" s="312"/>
      <c r="Y426" s="312"/>
      <c r="Z426" s="312"/>
      <c r="AA426" s="312"/>
      <c r="AB426" s="312"/>
      <c r="AC426" s="312"/>
      <c r="AD426" s="312"/>
      <c r="AE426" s="312"/>
      <c r="AF426" s="312"/>
      <c r="AG426" s="312"/>
      <c r="AH426" s="312"/>
      <c r="AI426" s="312"/>
      <c r="AJ426" s="312"/>
      <c r="AK426" s="312"/>
    </row>
    <row r="427" spans="1:37" x14ac:dyDescent="0.2">
      <c r="A427" s="312"/>
      <c r="B427" s="312"/>
      <c r="C427" s="313"/>
      <c r="D427" s="312"/>
      <c r="E427" s="312"/>
      <c r="F427" s="312"/>
      <c r="G427" s="312"/>
      <c r="H427" s="312"/>
      <c r="I427" s="312"/>
      <c r="J427" s="312"/>
      <c r="K427" s="312"/>
      <c r="L427" s="312"/>
      <c r="M427" s="312"/>
      <c r="N427" s="312"/>
      <c r="O427" s="312"/>
      <c r="P427" s="312"/>
      <c r="Q427" s="312"/>
      <c r="R427" s="312"/>
      <c r="S427" s="312"/>
      <c r="T427" s="312"/>
      <c r="U427" s="312"/>
      <c r="V427" s="312"/>
      <c r="W427" s="312"/>
      <c r="X427" s="312"/>
      <c r="Y427" s="312"/>
      <c r="Z427" s="312"/>
      <c r="AA427" s="312"/>
      <c r="AB427" s="312"/>
      <c r="AC427" s="312"/>
      <c r="AD427" s="312"/>
      <c r="AE427" s="312"/>
      <c r="AF427" s="312"/>
      <c r="AG427" s="312"/>
      <c r="AH427" s="312"/>
      <c r="AI427" s="312"/>
      <c r="AJ427" s="312"/>
      <c r="AK427" s="312"/>
    </row>
    <row r="428" spans="1:37" x14ac:dyDescent="0.2">
      <c r="A428" s="312"/>
      <c r="B428" s="312"/>
      <c r="C428" s="313"/>
      <c r="D428" s="312"/>
      <c r="E428" s="312"/>
      <c r="F428" s="312"/>
      <c r="G428" s="312"/>
      <c r="H428" s="312"/>
      <c r="I428" s="312"/>
      <c r="J428" s="312"/>
      <c r="K428" s="312"/>
      <c r="L428" s="312"/>
      <c r="M428" s="312"/>
      <c r="N428" s="312"/>
      <c r="O428" s="312"/>
      <c r="P428" s="312"/>
      <c r="Q428" s="312"/>
      <c r="R428" s="312"/>
      <c r="S428" s="312"/>
      <c r="T428" s="312"/>
      <c r="U428" s="312"/>
      <c r="V428" s="312"/>
      <c r="W428" s="312"/>
      <c r="X428" s="312"/>
      <c r="Y428" s="312"/>
      <c r="Z428" s="312"/>
      <c r="AA428" s="312"/>
      <c r="AB428" s="312"/>
      <c r="AC428" s="312"/>
      <c r="AD428" s="312"/>
      <c r="AE428" s="312"/>
      <c r="AF428" s="312"/>
      <c r="AG428" s="312"/>
      <c r="AH428" s="312"/>
      <c r="AI428" s="312"/>
      <c r="AJ428" s="312"/>
      <c r="AK428" s="312"/>
    </row>
    <row r="429" spans="1:37" x14ac:dyDescent="0.2">
      <c r="A429" s="312"/>
      <c r="B429" s="312"/>
      <c r="C429" s="313"/>
      <c r="D429" s="312"/>
      <c r="E429" s="312"/>
      <c r="F429" s="312"/>
      <c r="G429" s="312"/>
      <c r="H429" s="312"/>
      <c r="I429" s="312"/>
      <c r="J429" s="312"/>
      <c r="K429" s="312"/>
      <c r="L429" s="312"/>
      <c r="M429" s="312"/>
      <c r="N429" s="312"/>
      <c r="O429" s="312"/>
      <c r="P429" s="312"/>
      <c r="Q429" s="312"/>
      <c r="R429" s="312"/>
      <c r="S429" s="312"/>
      <c r="T429" s="312"/>
      <c r="U429" s="312"/>
      <c r="V429" s="312"/>
      <c r="W429" s="312"/>
      <c r="X429" s="312"/>
      <c r="Y429" s="312"/>
      <c r="Z429" s="312"/>
      <c r="AA429" s="312"/>
      <c r="AB429" s="312"/>
      <c r="AC429" s="312"/>
      <c r="AD429" s="312"/>
      <c r="AE429" s="312"/>
      <c r="AF429" s="312"/>
      <c r="AG429" s="312"/>
      <c r="AH429" s="312"/>
      <c r="AI429" s="312"/>
      <c r="AJ429" s="312"/>
      <c r="AK429" s="312"/>
    </row>
    <row r="430" spans="1:37" x14ac:dyDescent="0.2">
      <c r="A430" s="312"/>
      <c r="B430" s="312"/>
      <c r="C430" s="313"/>
      <c r="D430" s="312"/>
      <c r="E430" s="312"/>
      <c r="F430" s="312"/>
      <c r="G430" s="312"/>
      <c r="H430" s="312"/>
      <c r="I430" s="312"/>
      <c r="J430" s="312"/>
      <c r="K430" s="312"/>
      <c r="L430" s="312"/>
      <c r="M430" s="312"/>
      <c r="N430" s="312"/>
      <c r="O430" s="312"/>
      <c r="P430" s="312"/>
      <c r="Q430" s="312"/>
      <c r="R430" s="312"/>
      <c r="S430" s="312"/>
      <c r="T430" s="312"/>
      <c r="U430" s="312"/>
      <c r="V430" s="312"/>
      <c r="W430" s="312"/>
      <c r="X430" s="312"/>
      <c r="Y430" s="312"/>
      <c r="Z430" s="312"/>
      <c r="AA430" s="312"/>
      <c r="AB430" s="312"/>
      <c r="AC430" s="312"/>
      <c r="AD430" s="312"/>
      <c r="AE430" s="312"/>
      <c r="AF430" s="312"/>
      <c r="AG430" s="312"/>
      <c r="AH430" s="312"/>
      <c r="AI430" s="312"/>
      <c r="AJ430" s="312"/>
      <c r="AK430" s="312"/>
    </row>
    <row r="431" spans="1:37" x14ac:dyDescent="0.2">
      <c r="A431" s="312"/>
      <c r="B431" s="312"/>
      <c r="C431" s="313"/>
      <c r="D431" s="312"/>
      <c r="E431" s="312"/>
      <c r="F431" s="312"/>
      <c r="G431" s="312"/>
      <c r="H431" s="312"/>
      <c r="I431" s="312"/>
      <c r="J431" s="312"/>
      <c r="K431" s="312"/>
      <c r="L431" s="312"/>
      <c r="M431" s="312"/>
      <c r="N431" s="312"/>
      <c r="O431" s="312"/>
      <c r="P431" s="312"/>
      <c r="Q431" s="312"/>
      <c r="R431" s="312"/>
      <c r="S431" s="312"/>
      <c r="T431" s="312"/>
      <c r="U431" s="312"/>
      <c r="V431" s="312"/>
      <c r="W431" s="312"/>
      <c r="X431" s="312"/>
      <c r="Y431" s="312"/>
      <c r="Z431" s="312"/>
      <c r="AA431" s="312"/>
      <c r="AB431" s="312"/>
      <c r="AC431" s="312"/>
      <c r="AD431" s="312"/>
      <c r="AE431" s="312"/>
      <c r="AF431" s="312"/>
      <c r="AG431" s="312"/>
      <c r="AH431" s="312"/>
      <c r="AI431" s="312"/>
      <c r="AJ431" s="312"/>
      <c r="AK431" s="312"/>
    </row>
    <row r="432" spans="1:37" x14ac:dyDescent="0.2">
      <c r="A432" s="312"/>
      <c r="B432" s="312"/>
      <c r="C432" s="313"/>
      <c r="D432" s="312"/>
      <c r="E432" s="312"/>
      <c r="F432" s="312"/>
      <c r="G432" s="312"/>
      <c r="H432" s="312"/>
      <c r="I432" s="312"/>
      <c r="J432" s="312"/>
      <c r="K432" s="312"/>
      <c r="L432" s="312"/>
      <c r="M432" s="312"/>
      <c r="N432" s="312"/>
      <c r="O432" s="312"/>
      <c r="P432" s="312"/>
      <c r="Q432" s="312"/>
      <c r="R432" s="312"/>
      <c r="S432" s="312"/>
      <c r="T432" s="312"/>
      <c r="U432" s="312"/>
      <c r="V432" s="312"/>
      <c r="W432" s="312"/>
      <c r="X432" s="312"/>
      <c r="Y432" s="312"/>
      <c r="Z432" s="312"/>
      <c r="AA432" s="312"/>
      <c r="AB432" s="312"/>
      <c r="AC432" s="312"/>
      <c r="AD432" s="312"/>
      <c r="AE432" s="312"/>
      <c r="AF432" s="312"/>
      <c r="AG432" s="312"/>
      <c r="AH432" s="312"/>
      <c r="AI432" s="312"/>
      <c r="AJ432" s="312"/>
      <c r="AK432" s="312"/>
    </row>
    <row r="433" spans="1:37" x14ac:dyDescent="0.2">
      <c r="A433" s="312"/>
      <c r="B433" s="312"/>
      <c r="C433" s="313"/>
      <c r="D433" s="312"/>
      <c r="E433" s="312"/>
      <c r="F433" s="312"/>
      <c r="G433" s="312"/>
      <c r="H433" s="312"/>
      <c r="I433" s="312"/>
      <c r="J433" s="312"/>
      <c r="K433" s="312"/>
      <c r="L433" s="312"/>
      <c r="M433" s="312"/>
      <c r="N433" s="312"/>
      <c r="O433" s="312"/>
      <c r="P433" s="312"/>
      <c r="Q433" s="312"/>
      <c r="R433" s="312"/>
      <c r="S433" s="312"/>
      <c r="T433" s="312"/>
      <c r="U433" s="312"/>
      <c r="V433" s="312"/>
      <c r="W433" s="312"/>
      <c r="X433" s="312"/>
      <c r="Y433" s="312"/>
      <c r="Z433" s="312"/>
      <c r="AA433" s="312"/>
      <c r="AB433" s="312"/>
      <c r="AC433" s="312"/>
      <c r="AD433" s="312"/>
      <c r="AE433" s="312"/>
      <c r="AF433" s="312"/>
      <c r="AG433" s="312"/>
      <c r="AH433" s="312"/>
      <c r="AI433" s="312"/>
      <c r="AJ433" s="312"/>
      <c r="AK433" s="312"/>
    </row>
    <row r="434" spans="1:37" x14ac:dyDescent="0.2">
      <c r="A434" s="312"/>
      <c r="B434" s="312"/>
      <c r="C434" s="313"/>
      <c r="D434" s="312"/>
      <c r="E434" s="312"/>
      <c r="F434" s="312"/>
      <c r="G434" s="312"/>
      <c r="H434" s="312"/>
      <c r="I434" s="312"/>
      <c r="J434" s="312"/>
      <c r="K434" s="312"/>
      <c r="L434" s="312"/>
      <c r="M434" s="312"/>
      <c r="N434" s="312"/>
      <c r="O434" s="312"/>
      <c r="P434" s="312"/>
      <c r="Q434" s="312"/>
      <c r="R434" s="312"/>
      <c r="S434" s="312"/>
      <c r="T434" s="312"/>
      <c r="U434" s="312"/>
      <c r="V434" s="312"/>
      <c r="W434" s="312"/>
      <c r="X434" s="312"/>
      <c r="Y434" s="312"/>
      <c r="Z434" s="312"/>
      <c r="AA434" s="312"/>
      <c r="AB434" s="312"/>
      <c r="AC434" s="312"/>
      <c r="AD434" s="312"/>
      <c r="AE434" s="312"/>
      <c r="AF434" s="312"/>
      <c r="AG434" s="312"/>
      <c r="AH434" s="312"/>
      <c r="AI434" s="312"/>
      <c r="AJ434" s="312"/>
      <c r="AK434" s="312"/>
    </row>
    <row r="435" spans="1:37" x14ac:dyDescent="0.2">
      <c r="A435" s="312"/>
      <c r="B435" s="312"/>
      <c r="C435" s="313"/>
      <c r="D435" s="312"/>
      <c r="E435" s="312"/>
      <c r="F435" s="312"/>
      <c r="G435" s="312"/>
      <c r="H435" s="312"/>
      <c r="I435" s="312"/>
      <c r="J435" s="312"/>
      <c r="K435" s="312"/>
      <c r="L435" s="312"/>
      <c r="M435" s="312"/>
      <c r="N435" s="312"/>
      <c r="O435" s="312"/>
      <c r="P435" s="312"/>
      <c r="Q435" s="312"/>
      <c r="R435" s="312"/>
      <c r="S435" s="312"/>
      <c r="T435" s="312"/>
      <c r="U435" s="312"/>
      <c r="V435" s="312"/>
      <c r="W435" s="312"/>
      <c r="X435" s="312"/>
      <c r="Y435" s="312"/>
      <c r="Z435" s="312"/>
      <c r="AA435" s="312"/>
      <c r="AB435" s="312"/>
      <c r="AC435" s="312"/>
      <c r="AD435" s="312"/>
      <c r="AE435" s="312"/>
      <c r="AF435" s="312"/>
      <c r="AG435" s="312"/>
      <c r="AH435" s="312"/>
      <c r="AI435" s="312"/>
      <c r="AJ435" s="312"/>
      <c r="AK435" s="312"/>
    </row>
    <row r="436" spans="1:37" x14ac:dyDescent="0.2">
      <c r="A436" s="312"/>
      <c r="B436" s="312"/>
      <c r="C436" s="313"/>
      <c r="D436" s="312"/>
      <c r="E436" s="312"/>
      <c r="F436" s="312"/>
      <c r="G436" s="312"/>
      <c r="H436" s="312"/>
      <c r="I436" s="312"/>
      <c r="J436" s="312"/>
      <c r="K436" s="312"/>
      <c r="L436" s="312"/>
      <c r="M436" s="312"/>
      <c r="N436" s="312"/>
      <c r="O436" s="312"/>
      <c r="P436" s="312"/>
      <c r="Q436" s="312"/>
      <c r="R436" s="312"/>
      <c r="S436" s="312"/>
      <c r="T436" s="312"/>
      <c r="U436" s="312"/>
      <c r="V436" s="312"/>
      <c r="W436" s="312"/>
      <c r="X436" s="312"/>
      <c r="Y436" s="312"/>
      <c r="Z436" s="312"/>
      <c r="AA436" s="312"/>
      <c r="AB436" s="312"/>
      <c r="AC436" s="312"/>
      <c r="AD436" s="312"/>
      <c r="AE436" s="312"/>
      <c r="AF436" s="312"/>
      <c r="AG436" s="312"/>
      <c r="AH436" s="312"/>
      <c r="AI436" s="312"/>
      <c r="AJ436" s="312"/>
      <c r="AK436" s="312"/>
    </row>
    <row r="437" spans="1:37" x14ac:dyDescent="0.2">
      <c r="A437" s="312"/>
      <c r="B437" s="312"/>
      <c r="C437" s="313"/>
      <c r="D437" s="312"/>
      <c r="E437" s="312"/>
      <c r="F437" s="312"/>
      <c r="G437" s="312"/>
      <c r="H437" s="312"/>
      <c r="I437" s="312"/>
      <c r="J437" s="312"/>
      <c r="K437" s="312"/>
      <c r="L437" s="312"/>
      <c r="M437" s="312"/>
      <c r="N437" s="312"/>
      <c r="O437" s="312"/>
      <c r="P437" s="312"/>
      <c r="Q437" s="312"/>
      <c r="R437" s="312"/>
      <c r="S437" s="312"/>
      <c r="T437" s="312"/>
      <c r="U437" s="312"/>
      <c r="V437" s="312"/>
      <c r="W437" s="312"/>
      <c r="X437" s="312"/>
      <c r="Y437" s="312"/>
      <c r="Z437" s="312"/>
      <c r="AA437" s="312"/>
      <c r="AB437" s="312"/>
      <c r="AC437" s="312"/>
      <c r="AD437" s="312"/>
      <c r="AE437" s="312"/>
      <c r="AF437" s="312"/>
      <c r="AG437" s="312"/>
      <c r="AH437" s="312"/>
      <c r="AI437" s="312"/>
      <c r="AJ437" s="312"/>
      <c r="AK437" s="312"/>
    </row>
    <row r="438" spans="1:37" x14ac:dyDescent="0.2">
      <c r="A438" s="312"/>
      <c r="B438" s="312"/>
      <c r="C438" s="313"/>
      <c r="D438" s="312"/>
      <c r="E438" s="312"/>
      <c r="F438" s="312"/>
      <c r="G438" s="312"/>
      <c r="H438" s="312"/>
      <c r="I438" s="312"/>
      <c r="J438" s="312"/>
      <c r="K438" s="312"/>
      <c r="L438" s="312"/>
      <c r="M438" s="312"/>
      <c r="N438" s="312"/>
      <c r="O438" s="312"/>
      <c r="P438" s="312"/>
      <c r="Q438" s="312"/>
      <c r="R438" s="312"/>
      <c r="S438" s="312"/>
      <c r="T438" s="312"/>
      <c r="U438" s="312"/>
      <c r="V438" s="312"/>
      <c r="W438" s="312"/>
      <c r="X438" s="312"/>
      <c r="Y438" s="312"/>
      <c r="Z438" s="312"/>
      <c r="AA438" s="312"/>
      <c r="AB438" s="312"/>
      <c r="AC438" s="312"/>
      <c r="AD438" s="312"/>
      <c r="AE438" s="312"/>
      <c r="AF438" s="312"/>
      <c r="AG438" s="312"/>
      <c r="AH438" s="312"/>
      <c r="AI438" s="312"/>
      <c r="AJ438" s="312"/>
      <c r="AK438" s="312"/>
    </row>
    <row r="439" spans="1:37" x14ac:dyDescent="0.2">
      <c r="A439" s="312"/>
      <c r="B439" s="312"/>
      <c r="C439" s="313"/>
      <c r="D439" s="312"/>
      <c r="E439" s="312"/>
      <c r="F439" s="312"/>
      <c r="G439" s="312"/>
      <c r="H439" s="312"/>
      <c r="I439" s="312"/>
      <c r="J439" s="312"/>
      <c r="K439" s="312"/>
      <c r="L439" s="312"/>
      <c r="M439" s="312"/>
      <c r="N439" s="312"/>
      <c r="O439" s="312"/>
      <c r="P439" s="312"/>
      <c r="Q439" s="312"/>
      <c r="R439" s="312"/>
      <c r="S439" s="312"/>
      <c r="T439" s="312"/>
      <c r="U439" s="312"/>
      <c r="V439" s="312"/>
      <c r="W439" s="312"/>
      <c r="X439" s="312"/>
      <c r="Y439" s="312"/>
      <c r="Z439" s="312"/>
      <c r="AA439" s="312"/>
      <c r="AB439" s="312"/>
      <c r="AC439" s="312"/>
      <c r="AD439" s="312"/>
      <c r="AE439" s="312"/>
      <c r="AF439" s="312"/>
      <c r="AG439" s="312"/>
      <c r="AH439" s="312"/>
      <c r="AI439" s="312"/>
      <c r="AJ439" s="312"/>
      <c r="AK439" s="312"/>
    </row>
    <row r="440" spans="1:37" x14ac:dyDescent="0.2">
      <c r="A440" s="312"/>
      <c r="B440" s="312"/>
      <c r="C440" s="313"/>
      <c r="D440" s="312"/>
      <c r="E440" s="312"/>
      <c r="F440" s="312"/>
      <c r="G440" s="312"/>
      <c r="H440" s="312"/>
      <c r="I440" s="312"/>
      <c r="J440" s="312"/>
      <c r="K440" s="312"/>
      <c r="L440" s="312"/>
      <c r="M440" s="312"/>
      <c r="N440" s="312"/>
      <c r="O440" s="312"/>
      <c r="P440" s="312"/>
      <c r="Q440" s="312"/>
      <c r="R440" s="312"/>
      <c r="S440" s="312"/>
      <c r="T440" s="312"/>
      <c r="U440" s="312"/>
      <c r="V440" s="312"/>
      <c r="W440" s="312"/>
      <c r="X440" s="312"/>
      <c r="Y440" s="312"/>
      <c r="Z440" s="312"/>
      <c r="AA440" s="312"/>
      <c r="AB440" s="312"/>
      <c r="AC440" s="312"/>
      <c r="AD440" s="312"/>
      <c r="AE440" s="312"/>
      <c r="AF440" s="312"/>
      <c r="AG440" s="312"/>
      <c r="AH440" s="312"/>
      <c r="AI440" s="312"/>
      <c r="AJ440" s="312"/>
      <c r="AK440" s="312"/>
    </row>
    <row r="441" spans="1:37" x14ac:dyDescent="0.2">
      <c r="A441" s="312"/>
      <c r="B441" s="312"/>
      <c r="C441" s="313"/>
      <c r="D441" s="312"/>
      <c r="E441" s="312"/>
      <c r="F441" s="312"/>
      <c r="G441" s="312"/>
      <c r="H441" s="312"/>
      <c r="I441" s="312"/>
      <c r="J441" s="312"/>
      <c r="K441" s="312"/>
      <c r="L441" s="312"/>
      <c r="M441" s="312"/>
      <c r="N441" s="312"/>
      <c r="O441" s="312"/>
      <c r="P441" s="312"/>
      <c r="Q441" s="312"/>
      <c r="R441" s="312"/>
      <c r="S441" s="312"/>
      <c r="T441" s="312"/>
      <c r="U441" s="312"/>
      <c r="V441" s="312"/>
      <c r="W441" s="312"/>
      <c r="X441" s="312"/>
      <c r="Y441" s="312"/>
      <c r="Z441" s="312"/>
      <c r="AA441" s="312"/>
      <c r="AB441" s="312"/>
      <c r="AC441" s="312"/>
      <c r="AD441" s="312"/>
      <c r="AE441" s="312"/>
      <c r="AF441" s="312"/>
      <c r="AG441" s="312"/>
      <c r="AH441" s="312"/>
      <c r="AI441" s="312"/>
      <c r="AJ441" s="312"/>
      <c r="AK441" s="312"/>
    </row>
    <row r="442" spans="1:37" x14ac:dyDescent="0.2">
      <c r="A442" s="312"/>
      <c r="B442" s="312"/>
      <c r="C442" s="313"/>
      <c r="D442" s="312"/>
      <c r="E442" s="312"/>
      <c r="F442" s="312"/>
      <c r="G442" s="312"/>
      <c r="H442" s="312"/>
      <c r="I442" s="312"/>
      <c r="J442" s="312"/>
      <c r="K442" s="312"/>
      <c r="L442" s="312"/>
      <c r="M442" s="312"/>
      <c r="N442" s="312"/>
      <c r="O442" s="312"/>
      <c r="P442" s="312"/>
      <c r="Q442" s="312"/>
      <c r="R442" s="312"/>
      <c r="S442" s="312"/>
      <c r="T442" s="312"/>
      <c r="U442" s="312"/>
      <c r="V442" s="312"/>
      <c r="W442" s="312"/>
      <c r="X442" s="312"/>
      <c r="Y442" s="312"/>
      <c r="Z442" s="312"/>
      <c r="AA442" s="312"/>
      <c r="AB442" s="312"/>
      <c r="AC442" s="312"/>
      <c r="AD442" s="312"/>
      <c r="AE442" s="312"/>
      <c r="AF442" s="312"/>
      <c r="AG442" s="312"/>
      <c r="AH442" s="312"/>
      <c r="AI442" s="312"/>
      <c r="AJ442" s="312"/>
      <c r="AK442" s="312"/>
    </row>
    <row r="443" spans="1:37" x14ac:dyDescent="0.2">
      <c r="A443" s="312"/>
      <c r="B443" s="312"/>
      <c r="C443" s="313"/>
      <c r="D443" s="312"/>
      <c r="E443" s="312"/>
      <c r="F443" s="312"/>
      <c r="G443" s="312"/>
      <c r="H443" s="312"/>
      <c r="I443" s="312"/>
      <c r="J443" s="312"/>
      <c r="K443" s="312"/>
      <c r="L443" s="312"/>
      <c r="M443" s="312"/>
      <c r="N443" s="312"/>
      <c r="O443" s="312"/>
      <c r="P443" s="312"/>
      <c r="Q443" s="312"/>
      <c r="R443" s="312"/>
      <c r="S443" s="312"/>
      <c r="T443" s="312"/>
      <c r="U443" s="312"/>
      <c r="V443" s="312"/>
      <c r="W443" s="312"/>
      <c r="X443" s="312"/>
      <c r="Y443" s="312"/>
      <c r="Z443" s="312"/>
      <c r="AA443" s="312"/>
      <c r="AB443" s="312"/>
      <c r="AC443" s="312"/>
      <c r="AD443" s="312"/>
      <c r="AE443" s="312"/>
      <c r="AF443" s="312"/>
      <c r="AG443" s="312"/>
      <c r="AH443" s="312"/>
      <c r="AI443" s="312"/>
      <c r="AJ443" s="312"/>
      <c r="AK443" s="312"/>
    </row>
    <row r="444" spans="1:37" x14ac:dyDescent="0.2">
      <c r="A444" s="312"/>
      <c r="B444" s="312"/>
      <c r="C444" s="313"/>
      <c r="D444" s="312"/>
      <c r="E444" s="312"/>
      <c r="F444" s="312"/>
      <c r="G444" s="312"/>
      <c r="H444" s="312"/>
      <c r="I444" s="312"/>
      <c r="J444" s="312"/>
      <c r="K444" s="312"/>
      <c r="L444" s="312"/>
      <c r="M444" s="312"/>
      <c r="N444" s="312"/>
      <c r="O444" s="312"/>
      <c r="P444" s="312"/>
      <c r="Q444" s="312"/>
      <c r="R444" s="312"/>
      <c r="S444" s="312"/>
      <c r="T444" s="312"/>
      <c r="U444" s="312"/>
      <c r="V444" s="312"/>
      <c r="W444" s="312"/>
      <c r="X444" s="312"/>
      <c r="Y444" s="312"/>
      <c r="Z444" s="312"/>
      <c r="AA444" s="312"/>
      <c r="AB444" s="312"/>
      <c r="AC444" s="312"/>
      <c r="AD444" s="312"/>
      <c r="AE444" s="312"/>
      <c r="AF444" s="312"/>
      <c r="AG444" s="312"/>
      <c r="AH444" s="312"/>
      <c r="AI444" s="312"/>
      <c r="AJ444" s="312"/>
      <c r="AK444" s="312"/>
    </row>
    <row r="445" spans="1:37" x14ac:dyDescent="0.2">
      <c r="A445" s="312"/>
      <c r="B445" s="312"/>
      <c r="C445" s="313"/>
      <c r="D445" s="312"/>
      <c r="E445" s="312"/>
      <c r="F445" s="312"/>
      <c r="G445" s="312"/>
      <c r="H445" s="312"/>
      <c r="I445" s="312"/>
      <c r="J445" s="312"/>
      <c r="K445" s="312"/>
      <c r="L445" s="312"/>
      <c r="M445" s="312"/>
      <c r="N445" s="312"/>
      <c r="O445" s="312"/>
      <c r="P445" s="312"/>
      <c r="Q445" s="312"/>
      <c r="R445" s="312"/>
      <c r="S445" s="312"/>
      <c r="T445" s="312"/>
      <c r="U445" s="312"/>
      <c r="V445" s="312"/>
      <c r="W445" s="312"/>
      <c r="X445" s="312"/>
      <c r="Y445" s="312"/>
      <c r="Z445" s="312"/>
      <c r="AA445" s="312"/>
      <c r="AB445" s="312"/>
      <c r="AC445" s="312"/>
      <c r="AD445" s="312"/>
      <c r="AE445" s="312"/>
      <c r="AF445" s="312"/>
      <c r="AG445" s="312"/>
      <c r="AH445" s="312"/>
      <c r="AI445" s="312"/>
      <c r="AJ445" s="312"/>
      <c r="AK445" s="312"/>
    </row>
    <row r="446" spans="1:37" x14ac:dyDescent="0.2">
      <c r="A446" s="312"/>
      <c r="B446" s="312"/>
      <c r="C446" s="313"/>
      <c r="D446" s="312"/>
      <c r="E446" s="312"/>
      <c r="F446" s="312"/>
      <c r="G446" s="312"/>
      <c r="H446" s="312"/>
      <c r="I446" s="312"/>
      <c r="J446" s="312"/>
      <c r="K446" s="312"/>
      <c r="L446" s="312"/>
      <c r="M446" s="312"/>
      <c r="N446" s="312"/>
      <c r="O446" s="312"/>
      <c r="P446" s="312"/>
      <c r="Q446" s="312"/>
      <c r="R446" s="312"/>
      <c r="S446" s="312"/>
      <c r="T446" s="312"/>
      <c r="U446" s="312"/>
      <c r="V446" s="312"/>
      <c r="W446" s="312"/>
      <c r="X446" s="312"/>
      <c r="Y446" s="312"/>
      <c r="Z446" s="312"/>
      <c r="AA446" s="312"/>
      <c r="AB446" s="312"/>
      <c r="AC446" s="312"/>
      <c r="AD446" s="312"/>
      <c r="AE446" s="312"/>
      <c r="AF446" s="312"/>
      <c r="AG446" s="312"/>
      <c r="AH446" s="312"/>
      <c r="AI446" s="312"/>
      <c r="AJ446" s="312"/>
      <c r="AK446" s="312"/>
    </row>
    <row r="447" spans="1:37" x14ac:dyDescent="0.2">
      <c r="A447" s="312"/>
      <c r="B447" s="312"/>
      <c r="C447" s="313"/>
      <c r="D447" s="312"/>
      <c r="E447" s="312"/>
      <c r="F447" s="312"/>
      <c r="G447" s="312"/>
      <c r="H447" s="312"/>
      <c r="I447" s="312"/>
      <c r="J447" s="312"/>
      <c r="K447" s="312"/>
      <c r="L447" s="312"/>
      <c r="M447" s="312"/>
      <c r="N447" s="312"/>
      <c r="O447" s="312"/>
      <c r="P447" s="312"/>
      <c r="Q447" s="312"/>
      <c r="R447" s="312"/>
      <c r="S447" s="312"/>
      <c r="T447" s="312"/>
      <c r="U447" s="312"/>
      <c r="V447" s="312"/>
      <c r="W447" s="312"/>
      <c r="X447" s="312"/>
      <c r="Y447" s="312"/>
      <c r="Z447" s="312"/>
      <c r="AA447" s="312"/>
      <c r="AB447" s="312"/>
      <c r="AC447" s="312"/>
      <c r="AD447" s="312"/>
      <c r="AE447" s="312"/>
      <c r="AF447" s="312"/>
      <c r="AG447" s="312"/>
      <c r="AH447" s="312"/>
      <c r="AI447" s="312"/>
      <c r="AJ447" s="312"/>
      <c r="AK447" s="312"/>
    </row>
    <row r="448" spans="1:37" x14ac:dyDescent="0.2">
      <c r="A448" s="312"/>
      <c r="B448" s="312"/>
      <c r="C448" s="313"/>
      <c r="D448" s="312"/>
      <c r="E448" s="312"/>
      <c r="F448" s="312"/>
      <c r="G448" s="312"/>
      <c r="H448" s="312"/>
      <c r="I448" s="312"/>
      <c r="J448" s="312"/>
      <c r="K448" s="312"/>
      <c r="L448" s="312"/>
      <c r="M448" s="312"/>
      <c r="N448" s="312"/>
      <c r="O448" s="312"/>
      <c r="P448" s="312"/>
      <c r="Q448" s="312"/>
      <c r="R448" s="312"/>
      <c r="S448" s="312"/>
      <c r="T448" s="312"/>
      <c r="U448" s="312"/>
      <c r="V448" s="312"/>
      <c r="W448" s="312"/>
      <c r="X448" s="312"/>
      <c r="Y448" s="312"/>
      <c r="Z448" s="312"/>
      <c r="AA448" s="312"/>
      <c r="AB448" s="312"/>
      <c r="AC448" s="312"/>
      <c r="AD448" s="312"/>
      <c r="AE448" s="312"/>
      <c r="AF448" s="312"/>
      <c r="AG448" s="312"/>
      <c r="AH448" s="312"/>
      <c r="AI448" s="312"/>
      <c r="AJ448" s="312"/>
      <c r="AK448" s="312"/>
    </row>
    <row r="449" spans="1:37" x14ac:dyDescent="0.2">
      <c r="A449" s="312"/>
      <c r="B449" s="312"/>
      <c r="C449" s="313"/>
      <c r="D449" s="312"/>
      <c r="E449" s="312"/>
      <c r="F449" s="312"/>
      <c r="G449" s="312"/>
      <c r="H449" s="312"/>
      <c r="I449" s="312"/>
      <c r="J449" s="312"/>
      <c r="K449" s="312"/>
      <c r="L449" s="312"/>
      <c r="M449" s="312"/>
      <c r="N449" s="312"/>
      <c r="O449" s="312"/>
      <c r="P449" s="312"/>
      <c r="Q449" s="312"/>
      <c r="R449" s="312"/>
      <c r="S449" s="312"/>
      <c r="T449" s="312"/>
      <c r="U449" s="312"/>
      <c r="V449" s="312"/>
      <c r="W449" s="312"/>
      <c r="X449" s="312"/>
      <c r="Y449" s="312"/>
      <c r="Z449" s="312"/>
      <c r="AA449" s="312"/>
      <c r="AB449" s="312"/>
      <c r="AC449" s="312"/>
      <c r="AD449" s="312"/>
      <c r="AE449" s="312"/>
      <c r="AF449" s="312"/>
      <c r="AG449" s="312"/>
      <c r="AH449" s="312"/>
      <c r="AI449" s="312"/>
      <c r="AJ449" s="312"/>
      <c r="AK449" s="312"/>
    </row>
    <row r="450" spans="1:37" x14ac:dyDescent="0.2">
      <c r="A450" s="312"/>
      <c r="B450" s="312"/>
      <c r="C450" s="313"/>
      <c r="D450" s="312"/>
      <c r="E450" s="312"/>
      <c r="F450" s="312"/>
      <c r="G450" s="312"/>
      <c r="H450" s="312"/>
      <c r="I450" s="312"/>
      <c r="J450" s="312"/>
      <c r="K450" s="312"/>
      <c r="L450" s="312"/>
      <c r="M450" s="312"/>
      <c r="N450" s="312"/>
      <c r="O450" s="312"/>
      <c r="P450" s="312"/>
      <c r="Q450" s="312"/>
      <c r="R450" s="312"/>
      <c r="S450" s="312"/>
      <c r="T450" s="312"/>
      <c r="U450" s="312"/>
      <c r="V450" s="312"/>
      <c r="W450" s="312"/>
      <c r="X450" s="312"/>
      <c r="Y450" s="312"/>
      <c r="Z450" s="312"/>
      <c r="AA450" s="312"/>
      <c r="AB450" s="312"/>
      <c r="AC450" s="312"/>
      <c r="AD450" s="312"/>
      <c r="AE450" s="312"/>
      <c r="AF450" s="312"/>
      <c r="AG450" s="312"/>
      <c r="AH450" s="312"/>
      <c r="AI450" s="312"/>
      <c r="AJ450" s="312"/>
      <c r="AK450" s="312"/>
    </row>
    <row r="451" spans="1:37" x14ac:dyDescent="0.2">
      <c r="A451" s="312"/>
      <c r="B451" s="312"/>
      <c r="C451" s="313"/>
      <c r="D451" s="312"/>
      <c r="E451" s="312"/>
      <c r="F451" s="312"/>
      <c r="G451" s="312"/>
      <c r="H451" s="312"/>
      <c r="I451" s="312"/>
      <c r="J451" s="312"/>
      <c r="K451" s="312"/>
      <c r="L451" s="312"/>
      <c r="M451" s="312"/>
      <c r="N451" s="312"/>
      <c r="O451" s="312"/>
      <c r="P451" s="312"/>
      <c r="Q451" s="312"/>
      <c r="R451" s="312"/>
      <c r="S451" s="312"/>
      <c r="T451" s="312"/>
      <c r="U451" s="312"/>
      <c r="V451" s="312"/>
      <c r="W451" s="312"/>
      <c r="X451" s="312"/>
      <c r="Y451" s="312"/>
      <c r="Z451" s="312"/>
      <c r="AA451" s="312"/>
      <c r="AB451" s="312"/>
      <c r="AC451" s="312"/>
      <c r="AD451" s="312"/>
      <c r="AE451" s="312"/>
      <c r="AF451" s="312"/>
      <c r="AG451" s="312"/>
      <c r="AH451" s="312"/>
      <c r="AI451" s="312"/>
      <c r="AJ451" s="312"/>
      <c r="AK451" s="312"/>
    </row>
    <row r="452" spans="1:37" x14ac:dyDescent="0.2">
      <c r="A452" s="312"/>
      <c r="B452" s="312"/>
      <c r="C452" s="313"/>
      <c r="D452" s="312"/>
      <c r="E452" s="312"/>
      <c r="F452" s="312"/>
      <c r="G452" s="312"/>
      <c r="H452" s="312"/>
      <c r="I452" s="312"/>
      <c r="J452" s="312"/>
      <c r="K452" s="312"/>
      <c r="L452" s="312"/>
      <c r="M452" s="312"/>
      <c r="N452" s="312"/>
      <c r="O452" s="312"/>
      <c r="P452" s="312"/>
      <c r="Q452" s="312"/>
      <c r="R452" s="312"/>
      <c r="S452" s="312"/>
      <c r="T452" s="312"/>
      <c r="U452" s="312"/>
      <c r="V452" s="312"/>
      <c r="W452" s="312"/>
      <c r="X452" s="312"/>
      <c r="Y452" s="312"/>
      <c r="Z452" s="312"/>
      <c r="AA452" s="312"/>
      <c r="AB452" s="312"/>
      <c r="AC452" s="312"/>
      <c r="AD452" s="312"/>
      <c r="AE452" s="312"/>
      <c r="AF452" s="312"/>
      <c r="AG452" s="312"/>
      <c r="AH452" s="312"/>
      <c r="AI452" s="312"/>
      <c r="AJ452" s="312"/>
      <c r="AK452" s="312"/>
    </row>
    <row r="453" spans="1:37" x14ac:dyDescent="0.2">
      <c r="A453" s="312"/>
      <c r="B453" s="312"/>
      <c r="C453" s="313"/>
      <c r="D453" s="312"/>
      <c r="E453" s="312"/>
      <c r="F453" s="312"/>
      <c r="G453" s="312"/>
      <c r="H453" s="312"/>
      <c r="I453" s="312"/>
      <c r="J453" s="312"/>
      <c r="K453" s="312"/>
      <c r="L453" s="312"/>
      <c r="M453" s="312"/>
      <c r="N453" s="312"/>
      <c r="O453" s="312"/>
      <c r="P453" s="312"/>
      <c r="Q453" s="312"/>
      <c r="R453" s="312"/>
      <c r="S453" s="312"/>
      <c r="T453" s="312"/>
      <c r="U453" s="312"/>
      <c r="V453" s="312"/>
      <c r="W453" s="312"/>
      <c r="X453" s="312"/>
      <c r="Y453" s="312"/>
      <c r="Z453" s="312"/>
      <c r="AA453" s="312"/>
      <c r="AB453" s="312"/>
      <c r="AC453" s="312"/>
      <c r="AD453" s="312"/>
      <c r="AE453" s="312"/>
      <c r="AF453" s="312"/>
      <c r="AG453" s="312"/>
      <c r="AH453" s="312"/>
      <c r="AI453" s="312"/>
      <c r="AJ453" s="312"/>
      <c r="AK453" s="312"/>
    </row>
    <row r="454" spans="1:37" x14ac:dyDescent="0.2">
      <c r="A454" s="312"/>
      <c r="B454" s="312"/>
      <c r="C454" s="313"/>
      <c r="D454" s="312"/>
      <c r="E454" s="312"/>
      <c r="F454" s="312"/>
      <c r="G454" s="312"/>
      <c r="H454" s="312"/>
      <c r="I454" s="312"/>
      <c r="J454" s="312"/>
      <c r="K454" s="312"/>
      <c r="L454" s="312"/>
      <c r="M454" s="312"/>
      <c r="N454" s="312"/>
      <c r="O454" s="312"/>
      <c r="P454" s="312"/>
      <c r="Q454" s="312"/>
      <c r="R454" s="312"/>
      <c r="S454" s="312"/>
      <c r="T454" s="312"/>
      <c r="U454" s="312"/>
      <c r="V454" s="312"/>
      <c r="W454" s="312"/>
      <c r="X454" s="312"/>
      <c r="Y454" s="312"/>
      <c r="Z454" s="312"/>
      <c r="AA454" s="312"/>
      <c r="AB454" s="312"/>
      <c r="AC454" s="312"/>
      <c r="AD454" s="312"/>
      <c r="AE454" s="312"/>
      <c r="AF454" s="312"/>
      <c r="AG454" s="312"/>
      <c r="AH454" s="312"/>
      <c r="AI454" s="312"/>
      <c r="AJ454" s="312"/>
      <c r="AK454" s="312"/>
    </row>
    <row r="455" spans="1:37" x14ac:dyDescent="0.2">
      <c r="A455" s="312"/>
      <c r="B455" s="312"/>
      <c r="C455" s="313"/>
      <c r="D455" s="312"/>
      <c r="E455" s="312"/>
      <c r="F455" s="312"/>
      <c r="G455" s="312"/>
      <c r="H455" s="312"/>
      <c r="I455" s="312"/>
      <c r="J455" s="312"/>
      <c r="K455" s="312"/>
      <c r="L455" s="312"/>
      <c r="M455" s="312"/>
      <c r="N455" s="312"/>
      <c r="O455" s="312"/>
      <c r="P455" s="312"/>
      <c r="Q455" s="312"/>
      <c r="R455" s="312"/>
      <c r="S455" s="312"/>
      <c r="T455" s="312"/>
      <c r="U455" s="312"/>
      <c r="V455" s="312"/>
      <c r="W455" s="312"/>
      <c r="X455" s="312"/>
      <c r="Y455" s="312"/>
      <c r="Z455" s="312"/>
      <c r="AA455" s="312"/>
      <c r="AB455" s="312"/>
      <c r="AC455" s="312"/>
      <c r="AD455" s="312"/>
      <c r="AE455" s="312"/>
      <c r="AF455" s="312"/>
      <c r="AG455" s="312"/>
      <c r="AH455" s="312"/>
      <c r="AI455" s="312"/>
      <c r="AJ455" s="312"/>
      <c r="AK455" s="312"/>
    </row>
    <row r="456" spans="1:37" x14ac:dyDescent="0.2">
      <c r="A456" s="312"/>
      <c r="B456" s="312"/>
      <c r="C456" s="313"/>
      <c r="D456" s="312"/>
      <c r="E456" s="312"/>
      <c r="F456" s="312"/>
      <c r="G456" s="312"/>
      <c r="H456" s="312"/>
      <c r="I456" s="312"/>
      <c r="J456" s="312"/>
      <c r="K456" s="312"/>
      <c r="L456" s="312"/>
      <c r="M456" s="312"/>
      <c r="N456" s="312"/>
      <c r="O456" s="312"/>
      <c r="P456" s="312"/>
      <c r="Q456" s="312"/>
      <c r="R456" s="312"/>
      <c r="S456" s="312"/>
      <c r="T456" s="312"/>
      <c r="U456" s="312"/>
      <c r="V456" s="312"/>
      <c r="W456" s="312"/>
      <c r="X456" s="312"/>
      <c r="Y456" s="312"/>
      <c r="Z456" s="312"/>
      <c r="AA456" s="312"/>
      <c r="AB456" s="312"/>
      <c r="AC456" s="312"/>
      <c r="AD456" s="312"/>
      <c r="AE456" s="312"/>
      <c r="AF456" s="312"/>
      <c r="AG456" s="312"/>
      <c r="AH456" s="312"/>
      <c r="AI456" s="312"/>
      <c r="AJ456" s="312"/>
      <c r="AK456" s="312"/>
    </row>
    <row r="457" spans="1:37" x14ac:dyDescent="0.2">
      <c r="A457" s="312"/>
      <c r="B457" s="312"/>
      <c r="C457" s="313"/>
      <c r="D457" s="312"/>
      <c r="E457" s="312"/>
      <c r="F457" s="312"/>
      <c r="G457" s="312"/>
      <c r="H457" s="312"/>
      <c r="I457" s="312"/>
      <c r="J457" s="312"/>
      <c r="K457" s="312"/>
      <c r="L457" s="312"/>
      <c r="M457" s="312"/>
      <c r="N457" s="312"/>
      <c r="O457" s="312"/>
      <c r="P457" s="312"/>
      <c r="Q457" s="312"/>
      <c r="R457" s="312"/>
      <c r="S457" s="312"/>
      <c r="T457" s="312"/>
      <c r="U457" s="312"/>
      <c r="V457" s="312"/>
      <c r="W457" s="312"/>
      <c r="X457" s="312"/>
      <c r="Y457" s="312"/>
      <c r="Z457" s="312"/>
      <c r="AA457" s="312"/>
      <c r="AB457" s="312"/>
      <c r="AC457" s="312"/>
      <c r="AD457" s="312"/>
      <c r="AE457" s="312"/>
      <c r="AF457" s="312"/>
      <c r="AG457" s="312"/>
      <c r="AH457" s="312"/>
      <c r="AI457" s="312"/>
      <c r="AJ457" s="312"/>
      <c r="AK457" s="312"/>
    </row>
    <row r="458" spans="1:37" x14ac:dyDescent="0.2">
      <c r="A458" s="312"/>
      <c r="B458" s="312"/>
      <c r="C458" s="313"/>
      <c r="D458" s="312"/>
      <c r="E458" s="312"/>
      <c r="F458" s="312"/>
      <c r="G458" s="312"/>
      <c r="H458" s="312"/>
      <c r="I458" s="312"/>
      <c r="J458" s="312"/>
      <c r="K458" s="312"/>
      <c r="L458" s="312"/>
      <c r="M458" s="312"/>
      <c r="N458" s="312"/>
      <c r="O458" s="312"/>
      <c r="P458" s="312"/>
      <c r="Q458" s="312"/>
      <c r="R458" s="312"/>
      <c r="S458" s="312"/>
      <c r="T458" s="312"/>
      <c r="U458" s="312"/>
      <c r="V458" s="312"/>
      <c r="W458" s="312"/>
      <c r="X458" s="312"/>
      <c r="Y458" s="312"/>
      <c r="Z458" s="312"/>
      <c r="AA458" s="312"/>
      <c r="AB458" s="312"/>
      <c r="AC458" s="312"/>
      <c r="AD458" s="312"/>
      <c r="AE458" s="312"/>
      <c r="AF458" s="312"/>
      <c r="AG458" s="312"/>
      <c r="AH458" s="312"/>
      <c r="AI458" s="312"/>
      <c r="AJ458" s="312"/>
      <c r="AK458" s="312"/>
    </row>
    <row r="459" spans="1:37" x14ac:dyDescent="0.2">
      <c r="A459" s="312"/>
      <c r="B459" s="312"/>
      <c r="C459" s="313"/>
      <c r="D459" s="312"/>
      <c r="E459" s="312"/>
      <c r="F459" s="312"/>
      <c r="G459" s="312"/>
      <c r="H459" s="312"/>
      <c r="I459" s="312"/>
      <c r="J459" s="312"/>
      <c r="K459" s="312"/>
      <c r="L459" s="312"/>
      <c r="M459" s="312"/>
      <c r="N459" s="312"/>
      <c r="O459" s="312"/>
      <c r="P459" s="312"/>
      <c r="Q459" s="312"/>
      <c r="R459" s="312"/>
      <c r="S459" s="312"/>
      <c r="T459" s="312"/>
      <c r="U459" s="312"/>
      <c r="V459" s="312"/>
      <c r="W459" s="312"/>
      <c r="X459" s="312"/>
      <c r="Y459" s="312"/>
      <c r="Z459" s="312"/>
      <c r="AA459" s="312"/>
      <c r="AB459" s="312"/>
      <c r="AC459" s="312"/>
      <c r="AD459" s="312"/>
      <c r="AE459" s="312"/>
      <c r="AF459" s="312"/>
      <c r="AG459" s="312"/>
      <c r="AH459" s="312"/>
      <c r="AI459" s="312"/>
      <c r="AJ459" s="312"/>
      <c r="AK459" s="312"/>
    </row>
    <row r="460" spans="1:37" x14ac:dyDescent="0.2">
      <c r="A460" s="312"/>
      <c r="B460" s="312"/>
      <c r="C460" s="313"/>
      <c r="D460" s="312"/>
      <c r="E460" s="312"/>
      <c r="F460" s="312"/>
      <c r="G460" s="312"/>
      <c r="H460" s="312"/>
      <c r="I460" s="312"/>
      <c r="J460" s="312"/>
      <c r="K460" s="312"/>
      <c r="L460" s="312"/>
      <c r="M460" s="312"/>
      <c r="N460" s="312"/>
      <c r="O460" s="312"/>
      <c r="P460" s="312"/>
      <c r="Q460" s="312"/>
      <c r="R460" s="312"/>
      <c r="S460" s="312"/>
      <c r="T460" s="312"/>
      <c r="U460" s="312"/>
      <c r="V460" s="312"/>
      <c r="W460" s="312"/>
      <c r="X460" s="312"/>
      <c r="Y460" s="312"/>
      <c r="Z460" s="312"/>
      <c r="AA460" s="312"/>
      <c r="AB460" s="312"/>
      <c r="AC460" s="312"/>
      <c r="AD460" s="312"/>
      <c r="AE460" s="312"/>
      <c r="AF460" s="312"/>
      <c r="AG460" s="312"/>
      <c r="AH460" s="312"/>
      <c r="AI460" s="312"/>
      <c r="AJ460" s="312"/>
      <c r="AK460" s="312"/>
    </row>
    <row r="461" spans="1:37" x14ac:dyDescent="0.2">
      <c r="A461" s="312"/>
      <c r="B461" s="312"/>
      <c r="C461" s="313"/>
      <c r="D461" s="312"/>
      <c r="E461" s="312"/>
      <c r="F461" s="312"/>
      <c r="G461" s="312"/>
      <c r="H461" s="312"/>
      <c r="I461" s="312"/>
      <c r="J461" s="312"/>
      <c r="K461" s="312"/>
      <c r="L461" s="312"/>
      <c r="M461" s="312"/>
      <c r="N461" s="312"/>
      <c r="O461" s="312"/>
      <c r="P461" s="312"/>
      <c r="Q461" s="312"/>
      <c r="R461" s="312"/>
      <c r="S461" s="312"/>
      <c r="T461" s="312"/>
      <c r="U461" s="312"/>
      <c r="V461" s="312"/>
      <c r="W461" s="312"/>
      <c r="X461" s="312"/>
      <c r="Y461" s="312"/>
      <c r="Z461" s="312"/>
      <c r="AA461" s="312"/>
      <c r="AB461" s="312"/>
      <c r="AC461" s="312"/>
      <c r="AD461" s="312"/>
      <c r="AE461" s="312"/>
      <c r="AF461" s="312"/>
      <c r="AG461" s="312"/>
      <c r="AH461" s="312"/>
      <c r="AI461" s="312"/>
      <c r="AJ461" s="312"/>
      <c r="AK461" s="312"/>
    </row>
    <row r="462" spans="1:37" x14ac:dyDescent="0.2">
      <c r="A462" s="312"/>
      <c r="B462" s="312"/>
      <c r="C462" s="313"/>
      <c r="D462" s="312"/>
      <c r="E462" s="312"/>
      <c r="F462" s="312"/>
      <c r="G462" s="312"/>
      <c r="H462" s="312"/>
      <c r="I462" s="312"/>
      <c r="J462" s="312"/>
      <c r="K462" s="312"/>
      <c r="L462" s="312"/>
      <c r="M462" s="312"/>
      <c r="N462" s="312"/>
      <c r="O462" s="312"/>
      <c r="P462" s="312"/>
      <c r="Q462" s="312"/>
      <c r="R462" s="312"/>
      <c r="S462" s="312"/>
      <c r="T462" s="312"/>
      <c r="U462" s="312"/>
      <c r="V462" s="312"/>
      <c r="W462" s="312"/>
      <c r="X462" s="312"/>
      <c r="Y462" s="312"/>
      <c r="Z462" s="312"/>
      <c r="AA462" s="312"/>
      <c r="AB462" s="312"/>
      <c r="AC462" s="312"/>
      <c r="AD462" s="312"/>
      <c r="AE462" s="312"/>
      <c r="AF462" s="312"/>
      <c r="AG462" s="312"/>
      <c r="AH462" s="312"/>
      <c r="AI462" s="312"/>
      <c r="AJ462" s="312"/>
      <c r="AK462" s="312"/>
    </row>
    <row r="463" spans="1:37" x14ac:dyDescent="0.2">
      <c r="A463" s="312"/>
      <c r="B463" s="312"/>
      <c r="C463" s="313"/>
      <c r="D463" s="312"/>
      <c r="E463" s="312"/>
      <c r="F463" s="312"/>
      <c r="G463" s="312"/>
      <c r="H463" s="312"/>
      <c r="I463" s="312"/>
      <c r="J463" s="312"/>
      <c r="K463" s="312"/>
      <c r="L463" s="312"/>
      <c r="M463" s="312"/>
      <c r="N463" s="312"/>
      <c r="O463" s="312"/>
      <c r="P463" s="312"/>
      <c r="Q463" s="312"/>
      <c r="R463" s="312"/>
      <c r="S463" s="312"/>
      <c r="T463" s="312"/>
      <c r="U463" s="312"/>
      <c r="V463" s="312"/>
      <c r="W463" s="312"/>
      <c r="X463" s="312"/>
      <c r="Y463" s="312"/>
      <c r="Z463" s="312"/>
      <c r="AA463" s="312"/>
      <c r="AB463" s="312"/>
      <c r="AC463" s="312"/>
      <c r="AD463" s="312"/>
      <c r="AE463" s="312"/>
      <c r="AF463" s="312"/>
      <c r="AG463" s="312"/>
      <c r="AH463" s="312"/>
      <c r="AI463" s="312"/>
      <c r="AJ463" s="312"/>
      <c r="AK463" s="312"/>
    </row>
    <row r="464" spans="1:37" x14ac:dyDescent="0.2">
      <c r="A464" s="312"/>
      <c r="B464" s="312"/>
      <c r="C464" s="313"/>
      <c r="D464" s="312"/>
      <c r="E464" s="312"/>
      <c r="F464" s="312"/>
      <c r="G464" s="312"/>
      <c r="H464" s="312"/>
      <c r="I464" s="312"/>
      <c r="J464" s="312"/>
      <c r="K464" s="312"/>
      <c r="L464" s="312"/>
      <c r="M464" s="312"/>
      <c r="N464" s="312"/>
      <c r="O464" s="312"/>
      <c r="P464" s="312"/>
      <c r="Q464" s="312"/>
      <c r="R464" s="312"/>
      <c r="S464" s="312"/>
      <c r="T464" s="312"/>
      <c r="U464" s="312"/>
      <c r="V464" s="312"/>
      <c r="W464" s="312"/>
      <c r="X464" s="312"/>
      <c r="Y464" s="312"/>
      <c r="Z464" s="312"/>
      <c r="AA464" s="312"/>
      <c r="AB464" s="312"/>
      <c r="AC464" s="312"/>
      <c r="AD464" s="312"/>
      <c r="AE464" s="312"/>
      <c r="AF464" s="312"/>
      <c r="AG464" s="312"/>
      <c r="AH464" s="312"/>
      <c r="AI464" s="312"/>
      <c r="AJ464" s="312"/>
      <c r="AK464" s="312"/>
    </row>
    <row r="465" spans="1:37" x14ac:dyDescent="0.2">
      <c r="A465" s="312"/>
      <c r="B465" s="312"/>
      <c r="C465" s="313"/>
      <c r="D465" s="312"/>
      <c r="E465" s="312"/>
      <c r="F465" s="312"/>
      <c r="G465" s="312"/>
      <c r="H465" s="312"/>
      <c r="I465" s="312"/>
      <c r="J465" s="312"/>
      <c r="K465" s="312"/>
      <c r="L465" s="312"/>
      <c r="M465" s="312"/>
      <c r="N465" s="312"/>
      <c r="O465" s="312"/>
      <c r="P465" s="312"/>
      <c r="Q465" s="312"/>
      <c r="R465" s="312"/>
      <c r="S465" s="312"/>
      <c r="T465" s="312"/>
      <c r="U465" s="312"/>
      <c r="V465" s="312"/>
      <c r="W465" s="312"/>
      <c r="X465" s="312"/>
      <c r="Y465" s="312"/>
      <c r="Z465" s="312"/>
      <c r="AA465" s="312"/>
      <c r="AB465" s="312"/>
      <c r="AC465" s="312"/>
      <c r="AD465" s="312"/>
      <c r="AE465" s="312"/>
      <c r="AF465" s="312"/>
      <c r="AG465" s="312"/>
      <c r="AH465" s="312"/>
      <c r="AI465" s="312"/>
      <c r="AJ465" s="312"/>
      <c r="AK465" s="312"/>
    </row>
    <row r="466" spans="1:37" x14ac:dyDescent="0.2">
      <c r="A466" s="312"/>
      <c r="B466" s="312"/>
      <c r="C466" s="313"/>
      <c r="D466" s="312"/>
      <c r="E466" s="312"/>
      <c r="F466" s="312"/>
      <c r="G466" s="312"/>
      <c r="H466" s="312"/>
      <c r="I466" s="312"/>
      <c r="J466" s="312"/>
      <c r="K466" s="312"/>
      <c r="L466" s="312"/>
      <c r="M466" s="312"/>
      <c r="N466" s="312"/>
      <c r="O466" s="312"/>
      <c r="P466" s="312"/>
      <c r="Q466" s="312"/>
      <c r="R466" s="312"/>
      <c r="S466" s="312"/>
      <c r="T466" s="312"/>
      <c r="U466" s="312"/>
      <c r="V466" s="312"/>
      <c r="W466" s="312"/>
      <c r="X466" s="312"/>
      <c r="Y466" s="312"/>
      <c r="Z466" s="312"/>
      <c r="AA466" s="312"/>
      <c r="AB466" s="312"/>
      <c r="AC466" s="312"/>
      <c r="AD466" s="312"/>
      <c r="AE466" s="312"/>
      <c r="AF466" s="312"/>
      <c r="AG466" s="312"/>
      <c r="AH466" s="312"/>
      <c r="AI466" s="312"/>
      <c r="AJ466" s="312"/>
      <c r="AK466" s="312"/>
    </row>
    <row r="467" spans="1:37" x14ac:dyDescent="0.2">
      <c r="A467" s="312"/>
      <c r="B467" s="312"/>
      <c r="C467" s="313"/>
      <c r="D467" s="312"/>
      <c r="E467" s="312"/>
      <c r="F467" s="312"/>
      <c r="G467" s="312"/>
      <c r="H467" s="312"/>
      <c r="I467" s="312"/>
      <c r="J467" s="312"/>
      <c r="K467" s="312"/>
      <c r="L467" s="312"/>
      <c r="M467" s="312"/>
      <c r="N467" s="312"/>
      <c r="O467" s="312"/>
      <c r="P467" s="312"/>
      <c r="Q467" s="312"/>
      <c r="R467" s="312"/>
      <c r="S467" s="312"/>
      <c r="T467" s="312"/>
      <c r="U467" s="312"/>
      <c r="V467" s="312"/>
      <c r="W467" s="312"/>
      <c r="X467" s="312"/>
      <c r="Y467" s="312"/>
      <c r="Z467" s="312"/>
      <c r="AA467" s="312"/>
      <c r="AB467" s="312"/>
      <c r="AC467" s="312"/>
      <c r="AD467" s="312"/>
      <c r="AE467" s="312"/>
      <c r="AF467" s="312"/>
      <c r="AG467" s="312"/>
      <c r="AH467" s="312"/>
      <c r="AI467" s="312"/>
      <c r="AJ467" s="312"/>
      <c r="AK467" s="312"/>
    </row>
    <row r="468" spans="1:37" x14ac:dyDescent="0.2">
      <c r="A468" s="312"/>
      <c r="B468" s="312"/>
      <c r="C468" s="313"/>
      <c r="D468" s="312"/>
      <c r="E468" s="312"/>
      <c r="F468" s="312"/>
      <c r="G468" s="312"/>
      <c r="H468" s="312"/>
      <c r="I468" s="312"/>
      <c r="J468" s="312"/>
      <c r="K468" s="312"/>
      <c r="L468" s="312"/>
      <c r="M468" s="312"/>
      <c r="N468" s="312"/>
      <c r="O468" s="312"/>
      <c r="P468" s="312"/>
      <c r="Q468" s="312"/>
      <c r="R468" s="312"/>
      <c r="S468" s="312"/>
      <c r="T468" s="312"/>
      <c r="U468" s="312"/>
      <c r="V468" s="312"/>
      <c r="W468" s="312"/>
      <c r="X468" s="312"/>
      <c r="Y468" s="312"/>
      <c r="Z468" s="312"/>
      <c r="AA468" s="312"/>
      <c r="AB468" s="312"/>
      <c r="AC468" s="312"/>
      <c r="AD468" s="312"/>
      <c r="AE468" s="312"/>
      <c r="AF468" s="312"/>
      <c r="AG468" s="312"/>
      <c r="AH468" s="312"/>
      <c r="AI468" s="312"/>
      <c r="AJ468" s="312"/>
      <c r="AK468" s="312"/>
    </row>
    <row r="469" spans="1:37" x14ac:dyDescent="0.2">
      <c r="A469" s="312"/>
      <c r="B469" s="312"/>
      <c r="C469" s="313"/>
      <c r="D469" s="312"/>
      <c r="E469" s="312"/>
      <c r="F469" s="312"/>
      <c r="G469" s="312"/>
      <c r="H469" s="312"/>
      <c r="I469" s="312"/>
      <c r="J469" s="312"/>
      <c r="K469" s="312"/>
      <c r="L469" s="312"/>
      <c r="M469" s="312"/>
      <c r="N469" s="312"/>
      <c r="O469" s="312"/>
      <c r="P469" s="312"/>
      <c r="Q469" s="312"/>
      <c r="R469" s="312"/>
      <c r="S469" s="312"/>
      <c r="T469" s="312"/>
      <c r="U469" s="312"/>
      <c r="V469" s="312"/>
      <c r="W469" s="312"/>
      <c r="X469" s="312"/>
      <c r="Y469" s="312"/>
      <c r="Z469" s="312"/>
      <c r="AA469" s="312"/>
      <c r="AB469" s="312"/>
      <c r="AC469" s="312"/>
      <c r="AD469" s="312"/>
      <c r="AE469" s="312"/>
      <c r="AF469" s="312"/>
      <c r="AG469" s="312"/>
      <c r="AH469" s="312"/>
      <c r="AI469" s="312"/>
      <c r="AJ469" s="312"/>
      <c r="AK469" s="312"/>
    </row>
    <row r="470" spans="1:37" x14ac:dyDescent="0.2">
      <c r="A470" s="312"/>
      <c r="B470" s="312"/>
      <c r="C470" s="313"/>
      <c r="D470" s="312"/>
      <c r="E470" s="312"/>
      <c r="F470" s="312"/>
      <c r="G470" s="312"/>
      <c r="H470" s="312"/>
      <c r="I470" s="312"/>
      <c r="J470" s="312"/>
      <c r="K470" s="312"/>
      <c r="L470" s="312"/>
      <c r="M470" s="312"/>
      <c r="N470" s="312"/>
      <c r="O470" s="312"/>
      <c r="P470" s="312"/>
      <c r="Q470" s="312"/>
      <c r="R470" s="312"/>
      <c r="S470" s="312"/>
      <c r="T470" s="312"/>
      <c r="U470" s="312"/>
      <c r="V470" s="312"/>
      <c r="W470" s="312"/>
      <c r="X470" s="312"/>
      <c r="Y470" s="312"/>
      <c r="Z470" s="312"/>
      <c r="AA470" s="312"/>
      <c r="AB470" s="312"/>
      <c r="AC470" s="312"/>
      <c r="AD470" s="312"/>
      <c r="AE470" s="312"/>
      <c r="AF470" s="312"/>
      <c r="AG470" s="312"/>
      <c r="AH470" s="312"/>
      <c r="AI470" s="312"/>
      <c r="AJ470" s="312"/>
      <c r="AK470" s="312"/>
    </row>
    <row r="471" spans="1:37" x14ac:dyDescent="0.2">
      <c r="A471" s="312"/>
      <c r="B471" s="312"/>
      <c r="C471" s="313"/>
      <c r="D471" s="312"/>
      <c r="E471" s="312"/>
      <c r="F471" s="312"/>
      <c r="G471" s="312"/>
      <c r="H471" s="312"/>
      <c r="I471" s="312"/>
      <c r="J471" s="312"/>
      <c r="K471" s="312"/>
      <c r="L471" s="312"/>
      <c r="M471" s="312"/>
      <c r="N471" s="312"/>
      <c r="O471" s="312"/>
      <c r="P471" s="312"/>
      <c r="Q471" s="312"/>
      <c r="R471" s="312"/>
      <c r="S471" s="312"/>
      <c r="T471" s="312"/>
      <c r="U471" s="312"/>
      <c r="V471" s="312"/>
      <c r="W471" s="312"/>
      <c r="X471" s="312"/>
      <c r="Y471" s="312"/>
      <c r="Z471" s="312"/>
      <c r="AA471" s="312"/>
      <c r="AB471" s="312"/>
      <c r="AC471" s="312"/>
      <c r="AD471" s="312"/>
      <c r="AE471" s="312"/>
      <c r="AF471" s="312"/>
      <c r="AG471" s="312"/>
      <c r="AH471" s="312"/>
      <c r="AI471" s="312"/>
      <c r="AJ471" s="312"/>
      <c r="AK471" s="312"/>
    </row>
    <row r="472" spans="1:37" x14ac:dyDescent="0.2">
      <c r="A472" s="312"/>
      <c r="B472" s="312"/>
      <c r="C472" s="313"/>
      <c r="D472" s="312"/>
      <c r="E472" s="312"/>
      <c r="F472" s="312"/>
      <c r="G472" s="312"/>
      <c r="H472" s="312"/>
      <c r="I472" s="312"/>
      <c r="J472" s="312"/>
      <c r="K472" s="312"/>
      <c r="L472" s="312"/>
      <c r="M472" s="312"/>
      <c r="N472" s="312"/>
      <c r="O472" s="312"/>
      <c r="P472" s="312"/>
      <c r="Q472" s="312"/>
      <c r="R472" s="312"/>
      <c r="S472" s="312"/>
      <c r="T472" s="312"/>
      <c r="U472" s="312"/>
      <c r="V472" s="312"/>
      <c r="W472" s="312"/>
      <c r="X472" s="312"/>
      <c r="Y472" s="312"/>
      <c r="Z472" s="312"/>
      <c r="AA472" s="312"/>
      <c r="AB472" s="312"/>
      <c r="AC472" s="312"/>
      <c r="AD472" s="312"/>
      <c r="AE472" s="312"/>
      <c r="AF472" s="312"/>
      <c r="AG472" s="312"/>
      <c r="AH472" s="312"/>
      <c r="AI472" s="312"/>
      <c r="AJ472" s="312"/>
      <c r="AK472" s="312"/>
    </row>
    <row r="473" spans="1:37" x14ac:dyDescent="0.2">
      <c r="A473" s="312"/>
      <c r="B473" s="312"/>
      <c r="C473" s="313"/>
      <c r="D473" s="312"/>
      <c r="E473" s="312"/>
      <c r="F473" s="312"/>
      <c r="G473" s="312"/>
      <c r="H473" s="312"/>
      <c r="I473" s="312"/>
      <c r="J473" s="312"/>
      <c r="K473" s="312"/>
      <c r="L473" s="312"/>
      <c r="M473" s="312"/>
      <c r="N473" s="312"/>
      <c r="O473" s="312"/>
      <c r="P473" s="312"/>
      <c r="Q473" s="312"/>
      <c r="R473" s="312"/>
      <c r="S473" s="312"/>
      <c r="T473" s="312"/>
      <c r="U473" s="312"/>
      <c r="V473" s="312"/>
      <c r="W473" s="312"/>
      <c r="X473" s="312"/>
      <c r="Y473" s="312"/>
      <c r="Z473" s="312"/>
      <c r="AA473" s="312"/>
      <c r="AB473" s="312"/>
      <c r="AC473" s="312"/>
      <c r="AD473" s="312"/>
      <c r="AE473" s="312"/>
      <c r="AF473" s="312"/>
      <c r="AG473" s="312"/>
      <c r="AH473" s="312"/>
      <c r="AI473" s="312"/>
      <c r="AJ473" s="312"/>
      <c r="AK473" s="312"/>
    </row>
    <row r="474" spans="1:37" x14ac:dyDescent="0.2">
      <c r="A474" s="312"/>
      <c r="B474" s="312"/>
      <c r="C474" s="313"/>
      <c r="D474" s="312"/>
      <c r="E474" s="312"/>
      <c r="F474" s="312"/>
      <c r="G474" s="312"/>
      <c r="H474" s="312"/>
      <c r="I474" s="312"/>
      <c r="J474" s="312"/>
      <c r="K474" s="312"/>
      <c r="L474" s="312"/>
      <c r="M474" s="312"/>
      <c r="N474" s="312"/>
      <c r="O474" s="312"/>
      <c r="P474" s="312"/>
      <c r="Q474" s="312"/>
      <c r="R474" s="312"/>
      <c r="S474" s="312"/>
      <c r="T474" s="312"/>
      <c r="U474" s="312"/>
      <c r="V474" s="312"/>
      <c r="W474" s="312"/>
      <c r="X474" s="312"/>
      <c r="Y474" s="312"/>
      <c r="Z474" s="312"/>
      <c r="AA474" s="312"/>
      <c r="AB474" s="312"/>
      <c r="AC474" s="312"/>
      <c r="AD474" s="312"/>
      <c r="AE474" s="312"/>
      <c r="AF474" s="312"/>
      <c r="AG474" s="312"/>
      <c r="AH474" s="312"/>
      <c r="AI474" s="312"/>
      <c r="AJ474" s="312"/>
      <c r="AK474" s="312"/>
    </row>
    <row r="475" spans="1:37" x14ac:dyDescent="0.2">
      <c r="A475" s="312"/>
      <c r="B475" s="312"/>
      <c r="C475" s="313"/>
      <c r="D475" s="312"/>
      <c r="E475" s="312"/>
      <c r="F475" s="312"/>
      <c r="G475" s="312"/>
      <c r="H475" s="312"/>
      <c r="I475" s="312"/>
      <c r="J475" s="312"/>
      <c r="K475" s="312"/>
      <c r="L475" s="312"/>
      <c r="M475" s="312"/>
      <c r="N475" s="312"/>
      <c r="O475" s="312"/>
      <c r="P475" s="312"/>
      <c r="Q475" s="312"/>
      <c r="R475" s="312"/>
      <c r="S475" s="312"/>
      <c r="T475" s="312"/>
      <c r="U475" s="312"/>
      <c r="V475" s="312"/>
      <c r="W475" s="312"/>
      <c r="X475" s="312"/>
      <c r="Y475" s="312"/>
      <c r="Z475" s="312"/>
      <c r="AA475" s="312"/>
      <c r="AB475" s="312"/>
      <c r="AC475" s="312"/>
      <c r="AD475" s="312"/>
      <c r="AE475" s="312"/>
      <c r="AF475" s="312"/>
      <c r="AG475" s="312"/>
      <c r="AH475" s="312"/>
      <c r="AI475" s="312"/>
      <c r="AJ475" s="312"/>
      <c r="AK475" s="312"/>
    </row>
    <row r="476" spans="1:37" x14ac:dyDescent="0.2">
      <c r="A476" s="312"/>
      <c r="B476" s="312"/>
      <c r="C476" s="313"/>
      <c r="D476" s="312"/>
      <c r="E476" s="312"/>
      <c r="F476" s="312"/>
      <c r="G476" s="312"/>
      <c r="H476" s="312"/>
      <c r="I476" s="312"/>
      <c r="J476" s="312"/>
      <c r="K476" s="312"/>
      <c r="L476" s="312"/>
      <c r="M476" s="312"/>
      <c r="N476" s="312"/>
      <c r="O476" s="312"/>
      <c r="P476" s="312"/>
      <c r="Q476" s="312"/>
      <c r="R476" s="312"/>
      <c r="S476" s="312"/>
      <c r="T476" s="312"/>
      <c r="U476" s="312"/>
      <c r="V476" s="312"/>
      <c r="W476" s="312"/>
      <c r="X476" s="312"/>
      <c r="Y476" s="312"/>
      <c r="Z476" s="312"/>
      <c r="AA476" s="312"/>
      <c r="AB476" s="312"/>
      <c r="AC476" s="312"/>
      <c r="AD476" s="312"/>
      <c r="AE476" s="312"/>
      <c r="AF476" s="312"/>
      <c r="AG476" s="312"/>
      <c r="AH476" s="312"/>
      <c r="AI476" s="312"/>
      <c r="AJ476" s="312"/>
      <c r="AK476" s="312"/>
    </row>
    <row r="477" spans="1:37" x14ac:dyDescent="0.2">
      <c r="A477" s="312"/>
      <c r="B477" s="312"/>
      <c r="C477" s="313"/>
      <c r="D477" s="312"/>
      <c r="E477" s="312"/>
      <c r="F477" s="312"/>
      <c r="G477" s="312"/>
      <c r="H477" s="312"/>
      <c r="I477" s="312"/>
      <c r="J477" s="312"/>
      <c r="K477" s="312"/>
      <c r="L477" s="312"/>
      <c r="M477" s="312"/>
      <c r="N477" s="312"/>
      <c r="O477" s="312"/>
      <c r="P477" s="312"/>
      <c r="Q477" s="312"/>
      <c r="R477" s="312"/>
      <c r="S477" s="312"/>
      <c r="T477" s="312"/>
      <c r="U477" s="312"/>
      <c r="V477" s="312"/>
      <c r="W477" s="312"/>
      <c r="X477" s="312"/>
      <c r="Y477" s="312"/>
      <c r="Z477" s="312"/>
      <c r="AA477" s="312"/>
      <c r="AB477" s="312"/>
      <c r="AC477" s="312"/>
      <c r="AD477" s="312"/>
      <c r="AE477" s="312"/>
      <c r="AF477" s="312"/>
      <c r="AG477" s="312"/>
      <c r="AH477" s="312"/>
      <c r="AI477" s="312"/>
      <c r="AJ477" s="312"/>
      <c r="AK477" s="312"/>
    </row>
    <row r="478" spans="1:37" x14ac:dyDescent="0.2">
      <c r="A478" s="312"/>
      <c r="B478" s="312"/>
      <c r="C478" s="313"/>
      <c r="D478" s="312"/>
      <c r="E478" s="312"/>
      <c r="F478" s="312"/>
      <c r="G478" s="312"/>
      <c r="H478" s="312"/>
      <c r="I478" s="312"/>
      <c r="J478" s="312"/>
      <c r="K478" s="312"/>
      <c r="L478" s="312"/>
      <c r="M478" s="312"/>
      <c r="N478" s="312"/>
      <c r="O478" s="312"/>
      <c r="P478" s="312"/>
      <c r="Q478" s="312"/>
      <c r="R478" s="312"/>
      <c r="S478" s="312"/>
      <c r="T478" s="312"/>
      <c r="U478" s="312"/>
      <c r="V478" s="312"/>
      <c r="W478" s="312"/>
      <c r="X478" s="312"/>
      <c r="Y478" s="312"/>
      <c r="Z478" s="312"/>
      <c r="AA478" s="312"/>
      <c r="AB478" s="312"/>
      <c r="AC478" s="312"/>
      <c r="AD478" s="312"/>
      <c r="AE478" s="312"/>
      <c r="AF478" s="312"/>
      <c r="AG478" s="312"/>
      <c r="AH478" s="312"/>
      <c r="AI478" s="312"/>
      <c r="AJ478" s="312"/>
      <c r="AK478" s="312"/>
    </row>
    <row r="479" spans="1:37" x14ac:dyDescent="0.2">
      <c r="A479" s="312"/>
      <c r="B479" s="312"/>
      <c r="C479" s="313"/>
      <c r="D479" s="312"/>
      <c r="E479" s="312"/>
      <c r="F479" s="312"/>
      <c r="G479" s="312"/>
      <c r="H479" s="312"/>
      <c r="I479" s="312"/>
      <c r="J479" s="312"/>
      <c r="K479" s="312"/>
      <c r="L479" s="312"/>
      <c r="M479" s="312"/>
      <c r="N479" s="312"/>
      <c r="O479" s="312"/>
      <c r="P479" s="312"/>
      <c r="Q479" s="312"/>
      <c r="R479" s="312"/>
      <c r="S479" s="312"/>
      <c r="T479" s="312"/>
      <c r="U479" s="312"/>
      <c r="V479" s="312"/>
      <c r="W479" s="312"/>
      <c r="X479" s="312"/>
      <c r="Y479" s="312"/>
      <c r="Z479" s="312"/>
      <c r="AA479" s="312"/>
      <c r="AB479" s="312"/>
      <c r="AC479" s="312"/>
      <c r="AD479" s="312"/>
      <c r="AE479" s="312"/>
      <c r="AF479" s="312"/>
      <c r="AG479" s="312"/>
      <c r="AH479" s="312"/>
      <c r="AI479" s="312"/>
      <c r="AJ479" s="312"/>
      <c r="AK479" s="312"/>
    </row>
    <row r="480" spans="1:37" x14ac:dyDescent="0.2">
      <c r="A480" s="312"/>
      <c r="B480" s="312"/>
      <c r="C480" s="313"/>
      <c r="D480" s="312"/>
      <c r="E480" s="312"/>
      <c r="F480" s="312"/>
      <c r="G480" s="312"/>
      <c r="H480" s="312"/>
      <c r="I480" s="312"/>
      <c r="J480" s="312"/>
      <c r="K480" s="312"/>
      <c r="L480" s="312"/>
      <c r="M480" s="312"/>
      <c r="N480" s="312"/>
      <c r="O480" s="312"/>
      <c r="P480" s="312"/>
      <c r="Q480" s="312"/>
      <c r="R480" s="312"/>
      <c r="S480" s="312"/>
      <c r="T480" s="312"/>
      <c r="U480" s="312"/>
      <c r="V480" s="312"/>
      <c r="W480" s="312"/>
      <c r="X480" s="312"/>
      <c r="Y480" s="312"/>
      <c r="Z480" s="312"/>
      <c r="AA480" s="312"/>
      <c r="AB480" s="312"/>
      <c r="AC480" s="312"/>
      <c r="AD480" s="312"/>
      <c r="AE480" s="312"/>
      <c r="AF480" s="312"/>
      <c r="AG480" s="312"/>
      <c r="AH480" s="312"/>
      <c r="AI480" s="312"/>
      <c r="AJ480" s="312"/>
      <c r="AK480" s="312"/>
    </row>
    <row r="481" spans="1:37" x14ac:dyDescent="0.2">
      <c r="A481" s="312"/>
      <c r="B481" s="312"/>
      <c r="C481" s="313"/>
      <c r="D481" s="312"/>
      <c r="E481" s="312"/>
      <c r="F481" s="312"/>
      <c r="G481" s="312"/>
      <c r="H481" s="312"/>
      <c r="I481" s="312"/>
      <c r="J481" s="312"/>
      <c r="K481" s="312"/>
      <c r="L481" s="312"/>
      <c r="M481" s="312"/>
      <c r="N481" s="312"/>
      <c r="O481" s="312"/>
      <c r="P481" s="312"/>
      <c r="Q481" s="312"/>
      <c r="R481" s="312"/>
      <c r="S481" s="312"/>
      <c r="T481" s="312"/>
      <c r="U481" s="312"/>
      <c r="V481" s="312"/>
      <c r="W481" s="312"/>
      <c r="X481" s="312"/>
      <c r="Y481" s="312"/>
      <c r="Z481" s="312"/>
      <c r="AA481" s="312"/>
      <c r="AB481" s="312"/>
      <c r="AC481" s="312"/>
      <c r="AD481" s="312"/>
      <c r="AE481" s="312"/>
      <c r="AF481" s="312"/>
      <c r="AG481" s="312"/>
      <c r="AH481" s="312"/>
      <c r="AI481" s="312"/>
      <c r="AJ481" s="312"/>
      <c r="AK481" s="312"/>
    </row>
    <row r="482" spans="1:37" x14ac:dyDescent="0.2">
      <c r="A482" s="312"/>
      <c r="B482" s="312"/>
      <c r="C482" s="313"/>
      <c r="D482" s="312"/>
      <c r="E482" s="312"/>
      <c r="F482" s="312"/>
      <c r="G482" s="312"/>
      <c r="H482" s="312"/>
      <c r="I482" s="312"/>
      <c r="J482" s="312"/>
      <c r="K482" s="312"/>
      <c r="L482" s="312"/>
      <c r="M482" s="312"/>
      <c r="N482" s="312"/>
      <c r="O482" s="312"/>
      <c r="P482" s="312"/>
      <c r="Q482" s="312"/>
      <c r="R482" s="312"/>
      <c r="S482" s="312"/>
      <c r="T482" s="312"/>
      <c r="U482" s="312"/>
      <c r="V482" s="312"/>
      <c r="W482" s="312"/>
      <c r="X482" s="312"/>
      <c r="Y482" s="312"/>
      <c r="Z482" s="312"/>
      <c r="AA482" s="312"/>
      <c r="AB482" s="312"/>
      <c r="AC482" s="312"/>
      <c r="AD482" s="312"/>
      <c r="AE482" s="312"/>
      <c r="AF482" s="312"/>
      <c r="AG482" s="312"/>
      <c r="AH482" s="312"/>
      <c r="AI482" s="312"/>
      <c r="AJ482" s="312"/>
      <c r="AK482" s="312"/>
    </row>
    <row r="483" spans="1:37" x14ac:dyDescent="0.2">
      <c r="A483" s="312"/>
      <c r="B483" s="312"/>
      <c r="C483" s="313"/>
      <c r="D483" s="312"/>
      <c r="E483" s="312"/>
      <c r="F483" s="312"/>
      <c r="G483" s="312"/>
      <c r="H483" s="312"/>
      <c r="I483" s="312"/>
      <c r="J483" s="312"/>
      <c r="K483" s="312"/>
      <c r="L483" s="312"/>
      <c r="M483" s="312"/>
      <c r="N483" s="312"/>
      <c r="O483" s="312"/>
      <c r="P483" s="312"/>
      <c r="Q483" s="312"/>
      <c r="R483" s="312"/>
      <c r="S483" s="312"/>
      <c r="T483" s="312"/>
      <c r="U483" s="312"/>
      <c r="V483" s="312"/>
      <c r="W483" s="312"/>
      <c r="X483" s="312"/>
      <c r="Y483" s="312"/>
      <c r="Z483" s="312"/>
      <c r="AA483" s="312"/>
      <c r="AB483" s="312"/>
      <c r="AC483" s="312"/>
      <c r="AD483" s="312"/>
      <c r="AE483" s="312"/>
      <c r="AF483" s="312"/>
      <c r="AG483" s="312"/>
      <c r="AH483" s="312"/>
      <c r="AI483" s="312"/>
      <c r="AJ483" s="312"/>
      <c r="AK483" s="312"/>
    </row>
    <row r="484" spans="1:37" x14ac:dyDescent="0.2">
      <c r="A484" s="312"/>
      <c r="B484" s="312"/>
      <c r="C484" s="313"/>
      <c r="D484" s="312"/>
      <c r="E484" s="312"/>
      <c r="F484" s="312"/>
      <c r="G484" s="312"/>
      <c r="H484" s="312"/>
      <c r="I484" s="312"/>
      <c r="J484" s="312"/>
      <c r="K484" s="312"/>
      <c r="L484" s="312"/>
      <c r="M484" s="312"/>
      <c r="N484" s="312"/>
      <c r="O484" s="312"/>
      <c r="P484" s="312"/>
      <c r="Q484" s="312"/>
      <c r="R484" s="312"/>
      <c r="S484" s="312"/>
      <c r="T484" s="312"/>
      <c r="U484" s="312"/>
      <c r="V484" s="312"/>
      <c r="W484" s="312"/>
      <c r="X484" s="312"/>
      <c r="Y484" s="312"/>
      <c r="Z484" s="312"/>
      <c r="AA484" s="312"/>
      <c r="AB484" s="312"/>
      <c r="AC484" s="312"/>
      <c r="AD484" s="312"/>
      <c r="AE484" s="312"/>
      <c r="AF484" s="312"/>
      <c r="AG484" s="312"/>
      <c r="AH484" s="312"/>
      <c r="AI484" s="312"/>
      <c r="AJ484" s="312"/>
      <c r="AK484" s="312"/>
    </row>
    <row r="485" spans="1:37" x14ac:dyDescent="0.2">
      <c r="A485" s="312"/>
      <c r="B485" s="312"/>
      <c r="C485" s="313"/>
      <c r="D485" s="312"/>
      <c r="E485" s="312"/>
      <c r="F485" s="312"/>
      <c r="G485" s="312"/>
      <c r="H485" s="312"/>
      <c r="I485" s="312"/>
      <c r="J485" s="312"/>
      <c r="K485" s="312"/>
      <c r="L485" s="312"/>
      <c r="M485" s="312"/>
      <c r="N485" s="312"/>
      <c r="O485" s="312"/>
      <c r="P485" s="312"/>
      <c r="Q485" s="312"/>
      <c r="R485" s="312"/>
      <c r="S485" s="312"/>
      <c r="T485" s="312"/>
      <c r="U485" s="312"/>
      <c r="V485" s="312"/>
      <c r="W485" s="312"/>
      <c r="X485" s="312"/>
      <c r="Y485" s="312"/>
      <c r="Z485" s="312"/>
      <c r="AA485" s="312"/>
      <c r="AB485" s="312"/>
      <c r="AC485" s="312"/>
      <c r="AD485" s="312"/>
      <c r="AE485" s="312"/>
      <c r="AF485" s="312"/>
      <c r="AG485" s="312"/>
      <c r="AH485" s="312"/>
      <c r="AI485" s="312"/>
      <c r="AJ485" s="312"/>
      <c r="AK485" s="312"/>
    </row>
    <row r="486" spans="1:37" x14ac:dyDescent="0.2">
      <c r="A486" s="312"/>
      <c r="B486" s="312"/>
      <c r="C486" s="313"/>
      <c r="D486" s="312"/>
      <c r="E486" s="312"/>
      <c r="F486" s="312"/>
      <c r="G486" s="312"/>
      <c r="H486" s="312"/>
      <c r="I486" s="312"/>
      <c r="J486" s="312"/>
      <c r="K486" s="312"/>
      <c r="L486" s="312"/>
      <c r="M486" s="312"/>
      <c r="N486" s="312"/>
      <c r="O486" s="312"/>
      <c r="P486" s="312"/>
      <c r="Q486" s="312"/>
      <c r="R486" s="312"/>
      <c r="S486" s="312"/>
      <c r="T486" s="312"/>
      <c r="U486" s="312"/>
      <c r="V486" s="312"/>
      <c r="W486" s="312"/>
      <c r="X486" s="312"/>
      <c r="Y486" s="312"/>
      <c r="Z486" s="312"/>
      <c r="AA486" s="312"/>
      <c r="AB486" s="312"/>
      <c r="AC486" s="312"/>
      <c r="AD486" s="312"/>
      <c r="AE486" s="312"/>
      <c r="AF486" s="312"/>
      <c r="AG486" s="312"/>
      <c r="AH486" s="312"/>
      <c r="AI486" s="312"/>
      <c r="AJ486" s="312"/>
      <c r="AK486" s="312"/>
    </row>
    <row r="487" spans="1:37" x14ac:dyDescent="0.2">
      <c r="A487" s="312"/>
      <c r="B487" s="312"/>
      <c r="C487" s="313"/>
      <c r="D487" s="312"/>
      <c r="E487" s="312"/>
      <c r="F487" s="312"/>
      <c r="G487" s="312"/>
      <c r="H487" s="312"/>
      <c r="I487" s="312"/>
      <c r="J487" s="312"/>
      <c r="K487" s="312"/>
      <c r="L487" s="312"/>
      <c r="M487" s="312"/>
      <c r="N487" s="312"/>
      <c r="O487" s="312"/>
      <c r="P487" s="312"/>
      <c r="Q487" s="312"/>
      <c r="R487" s="312"/>
      <c r="S487" s="312"/>
      <c r="T487" s="312"/>
      <c r="U487" s="312"/>
      <c r="V487" s="312"/>
      <c r="W487" s="312"/>
      <c r="X487" s="312"/>
      <c r="Y487" s="312"/>
      <c r="Z487" s="312"/>
      <c r="AA487" s="312"/>
      <c r="AB487" s="312"/>
      <c r="AC487" s="312"/>
      <c r="AD487" s="312"/>
      <c r="AE487" s="312"/>
      <c r="AF487" s="312"/>
      <c r="AG487" s="312"/>
      <c r="AH487" s="312"/>
      <c r="AI487" s="312"/>
      <c r="AJ487" s="312"/>
      <c r="AK487" s="312"/>
    </row>
    <row r="488" spans="1:37" x14ac:dyDescent="0.2">
      <c r="A488" s="312"/>
      <c r="B488" s="312"/>
      <c r="C488" s="313"/>
      <c r="D488" s="312"/>
      <c r="E488" s="312"/>
      <c r="F488" s="312"/>
      <c r="G488" s="312"/>
      <c r="H488" s="312"/>
      <c r="I488" s="312"/>
      <c r="J488" s="312"/>
      <c r="K488" s="312"/>
      <c r="L488" s="312"/>
      <c r="M488" s="312"/>
      <c r="N488" s="312"/>
      <c r="O488" s="312"/>
      <c r="P488" s="312"/>
      <c r="Q488" s="312"/>
      <c r="R488" s="312"/>
      <c r="S488" s="312"/>
      <c r="T488" s="312"/>
      <c r="U488" s="312"/>
      <c r="V488" s="312"/>
      <c r="W488" s="312"/>
      <c r="X488" s="312"/>
      <c r="Y488" s="312"/>
      <c r="Z488" s="312"/>
      <c r="AA488" s="312"/>
      <c r="AB488" s="312"/>
      <c r="AC488" s="312"/>
      <c r="AD488" s="312"/>
      <c r="AE488" s="312"/>
      <c r="AF488" s="312"/>
      <c r="AG488" s="312"/>
      <c r="AH488" s="312"/>
      <c r="AI488" s="312"/>
      <c r="AJ488" s="312"/>
      <c r="AK488" s="312"/>
    </row>
    <row r="489" spans="1:37" x14ac:dyDescent="0.2">
      <c r="A489" s="312"/>
      <c r="B489" s="312"/>
      <c r="C489" s="313"/>
      <c r="D489" s="312"/>
      <c r="E489" s="312"/>
      <c r="F489" s="312"/>
      <c r="G489" s="312"/>
      <c r="H489" s="312"/>
      <c r="I489" s="312"/>
      <c r="J489" s="312"/>
      <c r="K489" s="312"/>
      <c r="L489" s="312"/>
      <c r="M489" s="312"/>
      <c r="N489" s="312"/>
      <c r="O489" s="312"/>
      <c r="P489" s="312"/>
      <c r="Q489" s="312"/>
      <c r="R489" s="312"/>
      <c r="S489" s="312"/>
      <c r="T489" s="312"/>
      <c r="U489" s="312"/>
      <c r="V489" s="312"/>
      <c r="W489" s="312"/>
      <c r="X489" s="312"/>
      <c r="Y489" s="312"/>
      <c r="Z489" s="312"/>
      <c r="AA489" s="312"/>
      <c r="AB489" s="312"/>
      <c r="AC489" s="312"/>
      <c r="AD489" s="312"/>
      <c r="AE489" s="312"/>
      <c r="AF489" s="312"/>
      <c r="AG489" s="312"/>
      <c r="AH489" s="312"/>
      <c r="AI489" s="312"/>
      <c r="AJ489" s="312"/>
      <c r="AK489" s="312"/>
    </row>
    <row r="490" spans="1:37" x14ac:dyDescent="0.2">
      <c r="A490" s="312"/>
      <c r="B490" s="312"/>
      <c r="C490" s="313"/>
      <c r="D490" s="312"/>
      <c r="E490" s="312"/>
      <c r="F490" s="312"/>
      <c r="G490" s="312"/>
      <c r="H490" s="312"/>
      <c r="I490" s="312"/>
      <c r="J490" s="312"/>
      <c r="K490" s="312"/>
      <c r="L490" s="312"/>
      <c r="M490" s="312"/>
      <c r="N490" s="312"/>
      <c r="O490" s="312"/>
      <c r="P490" s="312"/>
      <c r="Q490" s="312"/>
      <c r="R490" s="312"/>
      <c r="S490" s="312"/>
      <c r="T490" s="312"/>
      <c r="U490" s="312"/>
      <c r="V490" s="312"/>
      <c r="W490" s="312"/>
      <c r="X490" s="312"/>
      <c r="Y490" s="312"/>
      <c r="Z490" s="312"/>
      <c r="AA490" s="312"/>
      <c r="AB490" s="312"/>
      <c r="AC490" s="312"/>
      <c r="AD490" s="312"/>
      <c r="AE490" s="312"/>
      <c r="AF490" s="312"/>
      <c r="AG490" s="312"/>
      <c r="AH490" s="312"/>
      <c r="AI490" s="312"/>
      <c r="AJ490" s="312"/>
      <c r="AK490" s="312"/>
    </row>
    <row r="491" spans="1:37" x14ac:dyDescent="0.2">
      <c r="A491" s="312"/>
      <c r="B491" s="312"/>
      <c r="C491" s="313"/>
      <c r="D491" s="312"/>
      <c r="E491" s="312"/>
      <c r="F491" s="312"/>
      <c r="G491" s="312"/>
      <c r="H491" s="312"/>
      <c r="I491" s="312"/>
      <c r="J491" s="312"/>
      <c r="K491" s="312"/>
      <c r="L491" s="312"/>
      <c r="M491" s="312"/>
      <c r="N491" s="312"/>
      <c r="O491" s="312"/>
      <c r="P491" s="312"/>
      <c r="Q491" s="312"/>
      <c r="R491" s="312"/>
      <c r="S491" s="312"/>
      <c r="T491" s="312"/>
      <c r="U491" s="312"/>
      <c r="V491" s="312"/>
      <c r="W491" s="312"/>
      <c r="X491" s="312"/>
      <c r="Y491" s="312"/>
      <c r="Z491" s="312"/>
      <c r="AA491" s="312"/>
      <c r="AB491" s="312"/>
      <c r="AC491" s="312"/>
      <c r="AD491" s="312"/>
      <c r="AE491" s="312"/>
      <c r="AF491" s="312"/>
      <c r="AG491" s="312"/>
      <c r="AH491" s="312"/>
      <c r="AI491" s="312"/>
      <c r="AJ491" s="312"/>
      <c r="AK491" s="312"/>
    </row>
    <row r="492" spans="1:37" x14ac:dyDescent="0.2">
      <c r="A492" s="312"/>
      <c r="B492" s="312"/>
      <c r="C492" s="313"/>
      <c r="D492" s="312"/>
      <c r="E492" s="312"/>
      <c r="F492" s="312"/>
      <c r="G492" s="312"/>
      <c r="H492" s="312"/>
      <c r="I492" s="312"/>
      <c r="J492" s="312"/>
      <c r="K492" s="312"/>
      <c r="L492" s="312"/>
      <c r="M492" s="312"/>
      <c r="N492" s="312"/>
      <c r="O492" s="312"/>
      <c r="P492" s="312"/>
      <c r="Q492" s="312"/>
      <c r="R492" s="312"/>
      <c r="S492" s="312"/>
      <c r="T492" s="312"/>
      <c r="U492" s="312"/>
      <c r="V492" s="312"/>
      <c r="W492" s="312"/>
      <c r="X492" s="312"/>
      <c r="Y492" s="312"/>
      <c r="Z492" s="312"/>
      <c r="AA492" s="312"/>
      <c r="AB492" s="312"/>
      <c r="AC492" s="312"/>
      <c r="AD492" s="312"/>
      <c r="AE492" s="312"/>
      <c r="AF492" s="312"/>
      <c r="AG492" s="312"/>
      <c r="AH492" s="312"/>
      <c r="AI492" s="312"/>
      <c r="AJ492" s="312"/>
      <c r="AK492" s="312"/>
    </row>
    <row r="493" spans="1:37" x14ac:dyDescent="0.2">
      <c r="A493" s="312"/>
      <c r="B493" s="312"/>
      <c r="C493" s="313"/>
      <c r="D493" s="312"/>
      <c r="E493" s="312"/>
      <c r="F493" s="312"/>
      <c r="G493" s="312"/>
      <c r="H493" s="312"/>
      <c r="I493" s="312"/>
      <c r="J493" s="312"/>
      <c r="K493" s="312"/>
      <c r="L493" s="312"/>
      <c r="M493" s="312"/>
      <c r="N493" s="312"/>
      <c r="O493" s="312"/>
      <c r="P493" s="312"/>
      <c r="Q493" s="312"/>
      <c r="R493" s="312"/>
      <c r="S493" s="312"/>
      <c r="T493" s="312"/>
      <c r="U493" s="312"/>
      <c r="V493" s="312"/>
      <c r="W493" s="312"/>
      <c r="X493" s="312"/>
      <c r="Y493" s="312"/>
      <c r="Z493" s="312"/>
      <c r="AA493" s="312"/>
      <c r="AB493" s="312"/>
      <c r="AC493" s="312"/>
      <c r="AD493" s="312"/>
      <c r="AE493" s="312"/>
      <c r="AF493" s="312"/>
      <c r="AG493" s="312"/>
      <c r="AH493" s="312"/>
      <c r="AI493" s="312"/>
      <c r="AJ493" s="312"/>
      <c r="AK493" s="312"/>
    </row>
    <row r="494" spans="1:37" x14ac:dyDescent="0.2">
      <c r="A494" s="312"/>
      <c r="B494" s="312"/>
      <c r="C494" s="313"/>
      <c r="D494" s="312"/>
      <c r="E494" s="312"/>
      <c r="F494" s="312"/>
      <c r="G494" s="312"/>
      <c r="H494" s="312"/>
      <c r="I494" s="312"/>
      <c r="J494" s="312"/>
      <c r="K494" s="312"/>
      <c r="L494" s="312"/>
      <c r="M494" s="312"/>
      <c r="N494" s="312"/>
      <c r="O494" s="312"/>
      <c r="P494" s="312"/>
      <c r="Q494" s="312"/>
      <c r="R494" s="312"/>
      <c r="S494" s="312"/>
      <c r="T494" s="312"/>
      <c r="U494" s="312"/>
      <c r="V494" s="312"/>
      <c r="W494" s="312"/>
      <c r="X494" s="312"/>
      <c r="Y494" s="312"/>
      <c r="Z494" s="312"/>
      <c r="AA494" s="312"/>
      <c r="AB494" s="312"/>
      <c r="AC494" s="312"/>
      <c r="AD494" s="312"/>
      <c r="AE494" s="312"/>
      <c r="AF494" s="312"/>
      <c r="AG494" s="312"/>
      <c r="AH494" s="312"/>
      <c r="AI494" s="312"/>
      <c r="AJ494" s="312"/>
      <c r="AK494" s="312"/>
    </row>
    <row r="495" spans="1:37" x14ac:dyDescent="0.2">
      <c r="A495" s="312"/>
      <c r="B495" s="312"/>
      <c r="C495" s="313"/>
      <c r="D495" s="312"/>
      <c r="E495" s="312"/>
      <c r="F495" s="312"/>
      <c r="G495" s="312"/>
      <c r="H495" s="312"/>
      <c r="I495" s="312"/>
      <c r="J495" s="312"/>
      <c r="K495" s="312"/>
      <c r="L495" s="312"/>
      <c r="M495" s="312"/>
      <c r="N495" s="312"/>
      <c r="O495" s="312"/>
      <c r="P495" s="312"/>
      <c r="Q495" s="312"/>
      <c r="R495" s="312"/>
      <c r="S495" s="312"/>
      <c r="T495" s="312"/>
      <c r="U495" s="312"/>
      <c r="V495" s="312"/>
      <c r="W495" s="312"/>
      <c r="X495" s="312"/>
      <c r="Y495" s="312"/>
      <c r="Z495" s="312"/>
      <c r="AA495" s="312"/>
      <c r="AB495" s="312"/>
      <c r="AC495" s="312"/>
      <c r="AD495" s="312"/>
      <c r="AE495" s="312"/>
      <c r="AF495" s="312"/>
      <c r="AG495" s="312"/>
      <c r="AH495" s="312"/>
      <c r="AI495" s="312"/>
      <c r="AJ495" s="312"/>
      <c r="AK495" s="312"/>
    </row>
    <row r="496" spans="1:37" x14ac:dyDescent="0.2">
      <c r="A496" s="312"/>
      <c r="B496" s="312"/>
      <c r="C496" s="313"/>
      <c r="D496" s="312"/>
      <c r="E496" s="312"/>
      <c r="F496" s="312"/>
      <c r="G496" s="312"/>
      <c r="H496" s="312"/>
      <c r="I496" s="312"/>
      <c r="J496" s="312"/>
      <c r="K496" s="312"/>
      <c r="L496" s="312"/>
      <c r="M496" s="312"/>
      <c r="N496" s="312"/>
      <c r="O496" s="312"/>
      <c r="P496" s="312"/>
      <c r="Q496" s="312"/>
      <c r="R496" s="312"/>
      <c r="S496" s="312"/>
      <c r="T496" s="312"/>
      <c r="U496" s="312"/>
      <c r="V496" s="312"/>
      <c r="W496" s="312"/>
      <c r="X496" s="312"/>
      <c r="Y496" s="312"/>
      <c r="Z496" s="312"/>
      <c r="AA496" s="312"/>
      <c r="AB496" s="312"/>
      <c r="AC496" s="312"/>
      <c r="AD496" s="312"/>
      <c r="AE496" s="312"/>
      <c r="AF496" s="312"/>
      <c r="AG496" s="312"/>
      <c r="AH496" s="312"/>
      <c r="AI496" s="312"/>
      <c r="AJ496" s="312"/>
      <c r="AK496" s="312"/>
    </row>
    <row r="497" spans="1:37" x14ac:dyDescent="0.2">
      <c r="A497" s="312"/>
      <c r="B497" s="312"/>
      <c r="C497" s="313"/>
      <c r="D497" s="312"/>
      <c r="E497" s="312"/>
      <c r="F497" s="312"/>
      <c r="G497" s="312"/>
      <c r="H497" s="312"/>
      <c r="I497" s="312"/>
      <c r="J497" s="312"/>
      <c r="K497" s="312"/>
      <c r="L497" s="312"/>
      <c r="M497" s="312"/>
      <c r="N497" s="312"/>
      <c r="O497" s="312"/>
      <c r="P497" s="312"/>
      <c r="Q497" s="312"/>
      <c r="R497" s="312"/>
      <c r="S497" s="312"/>
      <c r="T497" s="312"/>
      <c r="U497" s="312"/>
      <c r="V497" s="312"/>
      <c r="W497" s="312"/>
      <c r="X497" s="312"/>
      <c r="Y497" s="312"/>
      <c r="Z497" s="312"/>
      <c r="AA497" s="312"/>
      <c r="AB497" s="312"/>
      <c r="AC497" s="312"/>
      <c r="AD497" s="312"/>
      <c r="AE497" s="312"/>
      <c r="AF497" s="312"/>
      <c r="AG497" s="312"/>
      <c r="AH497" s="312"/>
      <c r="AI497" s="312"/>
      <c r="AJ497" s="312"/>
      <c r="AK497" s="312"/>
    </row>
    <row r="498" spans="1:37" x14ac:dyDescent="0.2">
      <c r="A498" s="312"/>
      <c r="B498" s="312"/>
      <c r="C498" s="313"/>
      <c r="D498" s="312"/>
      <c r="E498" s="312"/>
      <c r="F498" s="312"/>
      <c r="G498" s="312"/>
      <c r="H498" s="312"/>
      <c r="I498" s="312"/>
      <c r="J498" s="312"/>
      <c r="K498" s="312"/>
      <c r="L498" s="312"/>
      <c r="M498" s="312"/>
      <c r="N498" s="312"/>
      <c r="O498" s="312"/>
      <c r="P498" s="312"/>
      <c r="Q498" s="312"/>
      <c r="R498" s="312"/>
      <c r="S498" s="312"/>
      <c r="T498" s="312"/>
      <c r="U498" s="312"/>
      <c r="V498" s="312"/>
      <c r="W498" s="312"/>
      <c r="X498" s="312"/>
      <c r="Y498" s="312"/>
      <c r="Z498" s="312"/>
      <c r="AA498" s="312"/>
      <c r="AB498" s="312"/>
      <c r="AC498" s="312"/>
      <c r="AD498" s="312"/>
      <c r="AE498" s="312"/>
      <c r="AF498" s="312"/>
      <c r="AG498" s="312"/>
      <c r="AH498" s="312"/>
      <c r="AI498" s="312"/>
      <c r="AJ498" s="312"/>
      <c r="AK498" s="312"/>
    </row>
    <row r="499" spans="1:37" x14ac:dyDescent="0.2">
      <c r="A499" s="312"/>
      <c r="B499" s="312"/>
      <c r="C499" s="313"/>
      <c r="D499" s="312"/>
      <c r="E499" s="312"/>
      <c r="F499" s="312"/>
      <c r="G499" s="312"/>
      <c r="H499" s="312"/>
      <c r="I499" s="312"/>
      <c r="J499" s="312"/>
      <c r="K499" s="312"/>
      <c r="L499" s="312"/>
      <c r="M499" s="312"/>
      <c r="N499" s="312"/>
      <c r="O499" s="312"/>
      <c r="P499" s="312"/>
      <c r="Q499" s="312"/>
      <c r="R499" s="312"/>
      <c r="S499" s="312"/>
      <c r="T499" s="312"/>
      <c r="U499" s="312"/>
      <c r="V499" s="312"/>
      <c r="W499" s="312"/>
      <c r="X499" s="312"/>
      <c r="Y499" s="312"/>
      <c r="Z499" s="312"/>
      <c r="AA499" s="312"/>
      <c r="AB499" s="312"/>
      <c r="AC499" s="312"/>
      <c r="AD499" s="312"/>
      <c r="AE499" s="312"/>
      <c r="AF499" s="312"/>
      <c r="AG499" s="312"/>
      <c r="AH499" s="312"/>
      <c r="AI499" s="312"/>
      <c r="AJ499" s="312"/>
      <c r="AK499" s="312"/>
    </row>
    <row r="500" spans="1:37" x14ac:dyDescent="0.2">
      <c r="A500" s="312"/>
      <c r="B500" s="312"/>
      <c r="C500" s="313"/>
      <c r="D500" s="312"/>
      <c r="E500" s="312"/>
      <c r="F500" s="312"/>
      <c r="G500" s="312"/>
      <c r="H500" s="312"/>
      <c r="I500" s="312"/>
      <c r="J500" s="312"/>
      <c r="K500" s="312"/>
      <c r="L500" s="312"/>
      <c r="M500" s="312"/>
      <c r="N500" s="312"/>
      <c r="O500" s="312"/>
      <c r="P500" s="312"/>
      <c r="Q500" s="312"/>
      <c r="R500" s="312"/>
      <c r="S500" s="312"/>
      <c r="T500" s="312"/>
      <c r="U500" s="312"/>
      <c r="V500" s="312"/>
      <c r="W500" s="312"/>
      <c r="X500" s="312"/>
      <c r="Y500" s="312"/>
      <c r="Z500" s="312"/>
      <c r="AA500" s="312"/>
      <c r="AB500" s="312"/>
      <c r="AC500" s="312"/>
      <c r="AD500" s="312"/>
      <c r="AE500" s="312"/>
      <c r="AF500" s="312"/>
      <c r="AG500" s="312"/>
      <c r="AH500" s="312"/>
      <c r="AI500" s="312"/>
      <c r="AJ500" s="312"/>
      <c r="AK500" s="312"/>
    </row>
    <row r="501" spans="1:37" x14ac:dyDescent="0.2">
      <c r="A501" s="312"/>
      <c r="B501" s="312"/>
      <c r="C501" s="313"/>
      <c r="D501" s="312"/>
      <c r="E501" s="312"/>
      <c r="F501" s="312"/>
      <c r="G501" s="312"/>
      <c r="H501" s="312"/>
      <c r="I501" s="312"/>
      <c r="J501" s="312"/>
      <c r="K501" s="312"/>
      <c r="L501" s="312"/>
      <c r="M501" s="312"/>
      <c r="N501" s="312"/>
      <c r="O501" s="312"/>
      <c r="P501" s="312"/>
      <c r="Q501" s="312"/>
      <c r="R501" s="312"/>
      <c r="S501" s="312"/>
      <c r="T501" s="312"/>
      <c r="U501" s="312"/>
      <c r="V501" s="312"/>
      <c r="W501" s="312"/>
      <c r="X501" s="312"/>
      <c r="Y501" s="312"/>
      <c r="Z501" s="312"/>
      <c r="AA501" s="312"/>
      <c r="AB501" s="312"/>
      <c r="AC501" s="312"/>
      <c r="AD501" s="312"/>
      <c r="AE501" s="312"/>
      <c r="AF501" s="312"/>
      <c r="AG501" s="312"/>
      <c r="AH501" s="312"/>
      <c r="AI501" s="312"/>
      <c r="AJ501" s="312"/>
      <c r="AK501" s="312"/>
    </row>
    <row r="502" spans="1:37" x14ac:dyDescent="0.2">
      <c r="A502" s="312"/>
      <c r="B502" s="312"/>
      <c r="C502" s="313"/>
      <c r="D502" s="312"/>
      <c r="E502" s="312"/>
      <c r="F502" s="312"/>
      <c r="G502" s="312"/>
      <c r="H502" s="312"/>
      <c r="I502" s="312"/>
      <c r="J502" s="312"/>
      <c r="K502" s="312"/>
      <c r="L502" s="312"/>
      <c r="M502" s="312"/>
      <c r="N502" s="312"/>
      <c r="O502" s="312"/>
      <c r="P502" s="312"/>
      <c r="Q502" s="312"/>
      <c r="R502" s="312"/>
      <c r="S502" s="312"/>
      <c r="T502" s="312"/>
      <c r="U502" s="312"/>
      <c r="V502" s="312"/>
      <c r="W502" s="312"/>
      <c r="X502" s="312"/>
      <c r="Y502" s="312"/>
      <c r="Z502" s="312"/>
      <c r="AA502" s="312"/>
      <c r="AB502" s="312"/>
      <c r="AC502" s="312"/>
      <c r="AD502" s="312"/>
      <c r="AE502" s="312"/>
      <c r="AF502" s="312"/>
      <c r="AG502" s="312"/>
      <c r="AH502" s="312"/>
      <c r="AI502" s="312"/>
      <c r="AJ502" s="312"/>
      <c r="AK502" s="312"/>
    </row>
    <row r="503" spans="1:37" x14ac:dyDescent="0.2">
      <c r="A503" s="312"/>
      <c r="B503" s="312"/>
      <c r="C503" s="313"/>
      <c r="D503" s="312"/>
      <c r="E503" s="312"/>
      <c r="F503" s="312"/>
      <c r="G503" s="312"/>
      <c r="H503" s="312"/>
      <c r="I503" s="312"/>
      <c r="J503" s="312"/>
      <c r="K503" s="312"/>
      <c r="L503" s="312"/>
      <c r="M503" s="312"/>
      <c r="N503" s="312"/>
      <c r="O503" s="312"/>
      <c r="P503" s="312"/>
      <c r="Q503" s="312"/>
      <c r="R503" s="312"/>
      <c r="S503" s="312"/>
      <c r="T503" s="312"/>
      <c r="U503" s="312"/>
      <c r="V503" s="312"/>
      <c r="W503" s="312"/>
      <c r="X503" s="312"/>
      <c r="Y503" s="312"/>
      <c r="Z503" s="312"/>
      <c r="AA503" s="312"/>
      <c r="AB503" s="312"/>
      <c r="AC503" s="312"/>
      <c r="AD503" s="312"/>
      <c r="AE503" s="312"/>
      <c r="AF503" s="312"/>
      <c r="AG503" s="312"/>
      <c r="AH503" s="312"/>
      <c r="AI503" s="312"/>
      <c r="AJ503" s="312"/>
      <c r="AK503" s="312"/>
    </row>
    <row r="504" spans="1:37" x14ac:dyDescent="0.2">
      <c r="A504" s="312"/>
      <c r="B504" s="312"/>
      <c r="C504" s="313"/>
      <c r="D504" s="312"/>
      <c r="E504" s="312"/>
      <c r="F504" s="312"/>
      <c r="G504" s="312"/>
      <c r="H504" s="312"/>
      <c r="I504" s="312"/>
      <c r="J504" s="312"/>
      <c r="K504" s="312"/>
      <c r="L504" s="312"/>
      <c r="M504" s="312"/>
      <c r="N504" s="312"/>
      <c r="O504" s="312"/>
      <c r="P504" s="312"/>
      <c r="Q504" s="312"/>
      <c r="R504" s="312"/>
      <c r="S504" s="312"/>
      <c r="T504" s="312"/>
      <c r="U504" s="312"/>
      <c r="V504" s="312"/>
      <c r="W504" s="312"/>
      <c r="X504" s="312"/>
      <c r="Y504" s="312"/>
      <c r="Z504" s="312"/>
      <c r="AA504" s="312"/>
      <c r="AB504" s="312"/>
      <c r="AC504" s="312"/>
      <c r="AD504" s="312"/>
      <c r="AE504" s="312"/>
      <c r="AF504" s="312"/>
      <c r="AG504" s="312"/>
      <c r="AH504" s="312"/>
      <c r="AI504" s="312"/>
      <c r="AJ504" s="312"/>
      <c r="AK504" s="312"/>
    </row>
    <row r="505" spans="1:37" x14ac:dyDescent="0.2">
      <c r="A505" s="312"/>
      <c r="B505" s="312"/>
      <c r="C505" s="313"/>
      <c r="D505" s="312"/>
      <c r="E505" s="312"/>
      <c r="F505" s="312"/>
      <c r="G505" s="312"/>
      <c r="H505" s="312"/>
      <c r="I505" s="312"/>
      <c r="J505" s="312"/>
      <c r="K505" s="312"/>
      <c r="L505" s="312"/>
      <c r="M505" s="312"/>
      <c r="N505" s="312"/>
      <c r="O505" s="312"/>
      <c r="P505" s="312"/>
      <c r="Q505" s="312"/>
      <c r="R505" s="312"/>
      <c r="S505" s="312"/>
      <c r="T505" s="312"/>
      <c r="U505" s="312"/>
      <c r="V505" s="312"/>
      <c r="W505" s="312"/>
      <c r="X505" s="312"/>
      <c r="Y505" s="312"/>
      <c r="Z505" s="312"/>
      <c r="AA505" s="312"/>
      <c r="AB505" s="312"/>
      <c r="AC505" s="312"/>
      <c r="AD505" s="312"/>
      <c r="AE505" s="312"/>
      <c r="AF505" s="312"/>
      <c r="AG505" s="312"/>
      <c r="AH505" s="312"/>
      <c r="AI505" s="312"/>
      <c r="AJ505" s="312"/>
      <c r="AK505" s="312"/>
    </row>
    <row r="506" spans="1:37" x14ac:dyDescent="0.2">
      <c r="A506" s="312"/>
      <c r="B506" s="312"/>
      <c r="C506" s="313"/>
      <c r="D506" s="312"/>
      <c r="E506" s="312"/>
      <c r="F506" s="312"/>
      <c r="G506" s="312"/>
      <c r="H506" s="312"/>
      <c r="I506" s="312"/>
      <c r="J506" s="312"/>
      <c r="K506" s="312"/>
      <c r="L506" s="312"/>
      <c r="M506" s="312"/>
      <c r="N506" s="312"/>
      <c r="O506" s="312"/>
      <c r="P506" s="312"/>
      <c r="Q506" s="312"/>
      <c r="R506" s="312"/>
      <c r="S506" s="312"/>
      <c r="T506" s="312"/>
      <c r="U506" s="312"/>
      <c r="V506" s="312"/>
      <c r="W506" s="312"/>
      <c r="X506" s="312"/>
      <c r="Y506" s="312"/>
      <c r="Z506" s="312"/>
      <c r="AA506" s="312"/>
      <c r="AB506" s="312"/>
      <c r="AC506" s="312"/>
      <c r="AD506" s="312"/>
      <c r="AE506" s="312"/>
      <c r="AF506" s="312"/>
      <c r="AG506" s="312"/>
      <c r="AH506" s="312"/>
      <c r="AI506" s="312"/>
      <c r="AJ506" s="312"/>
      <c r="AK506" s="312"/>
    </row>
    <row r="507" spans="1:37" x14ac:dyDescent="0.2">
      <c r="A507" s="312"/>
      <c r="B507" s="312"/>
      <c r="C507" s="313"/>
      <c r="D507" s="312"/>
      <c r="E507" s="312"/>
      <c r="F507" s="312"/>
      <c r="G507" s="312"/>
      <c r="H507" s="312"/>
      <c r="I507" s="312"/>
      <c r="J507" s="312"/>
      <c r="K507" s="312"/>
      <c r="L507" s="312"/>
      <c r="M507" s="312"/>
      <c r="N507" s="312"/>
      <c r="O507" s="312"/>
      <c r="P507" s="312"/>
      <c r="Q507" s="312"/>
      <c r="R507" s="312"/>
      <c r="S507" s="312"/>
      <c r="T507" s="312"/>
      <c r="U507" s="312"/>
      <c r="V507" s="312"/>
      <c r="W507" s="312"/>
      <c r="X507" s="312"/>
      <c r="Y507" s="312"/>
      <c r="Z507" s="312"/>
      <c r="AA507" s="312"/>
      <c r="AB507" s="312"/>
      <c r="AC507" s="312"/>
      <c r="AD507" s="312"/>
      <c r="AE507" s="312"/>
      <c r="AF507" s="312"/>
      <c r="AG507" s="312"/>
      <c r="AH507" s="312"/>
      <c r="AI507" s="312"/>
      <c r="AJ507" s="312"/>
      <c r="AK507" s="312"/>
    </row>
    <row r="508" spans="1:37" x14ac:dyDescent="0.2">
      <c r="A508" s="312"/>
      <c r="B508" s="312"/>
      <c r="C508" s="313"/>
      <c r="D508" s="312"/>
      <c r="E508" s="312"/>
      <c r="F508" s="312"/>
      <c r="G508" s="312"/>
      <c r="H508" s="312"/>
      <c r="I508" s="312"/>
      <c r="J508" s="312"/>
      <c r="K508" s="312"/>
      <c r="L508" s="312"/>
      <c r="M508" s="312"/>
      <c r="N508" s="312"/>
      <c r="O508" s="312"/>
      <c r="P508" s="312"/>
      <c r="Q508" s="312"/>
      <c r="R508" s="312"/>
      <c r="S508" s="312"/>
      <c r="T508" s="312"/>
      <c r="U508" s="312"/>
      <c r="V508" s="312"/>
      <c r="W508" s="312"/>
      <c r="X508" s="312"/>
      <c r="Y508" s="312"/>
      <c r="Z508" s="312"/>
      <c r="AA508" s="312"/>
      <c r="AB508" s="312"/>
      <c r="AC508" s="312"/>
      <c r="AD508" s="312"/>
      <c r="AE508" s="312"/>
      <c r="AF508" s="312"/>
      <c r="AG508" s="312"/>
      <c r="AH508" s="312"/>
      <c r="AI508" s="312"/>
      <c r="AJ508" s="312"/>
      <c r="AK508" s="312"/>
    </row>
    <row r="509" spans="1:37" x14ac:dyDescent="0.2">
      <c r="A509" s="312"/>
      <c r="B509" s="312"/>
      <c r="C509" s="313"/>
      <c r="D509" s="312"/>
      <c r="E509" s="312"/>
      <c r="F509" s="312"/>
      <c r="G509" s="312"/>
      <c r="H509" s="312"/>
      <c r="I509" s="312"/>
      <c r="J509" s="312"/>
      <c r="K509" s="312"/>
      <c r="L509" s="312"/>
      <c r="M509" s="312"/>
      <c r="N509" s="312"/>
      <c r="O509" s="312"/>
      <c r="P509" s="312"/>
      <c r="Q509" s="312"/>
      <c r="R509" s="312"/>
      <c r="S509" s="312"/>
      <c r="T509" s="312"/>
      <c r="U509" s="312"/>
      <c r="V509" s="312"/>
      <c r="W509" s="312"/>
      <c r="X509" s="312"/>
      <c r="Y509" s="312"/>
      <c r="Z509" s="312"/>
      <c r="AA509" s="312"/>
      <c r="AB509" s="312"/>
      <c r="AC509" s="312"/>
      <c r="AD509" s="312"/>
      <c r="AE509" s="312"/>
      <c r="AF509" s="312"/>
      <c r="AG509" s="312"/>
      <c r="AH509" s="312"/>
      <c r="AI509" s="312"/>
      <c r="AJ509" s="312"/>
      <c r="AK509" s="312"/>
    </row>
    <row r="510" spans="1:37" x14ac:dyDescent="0.2">
      <c r="A510" s="312"/>
      <c r="B510" s="312"/>
      <c r="C510" s="313"/>
      <c r="D510" s="312"/>
      <c r="E510" s="312"/>
      <c r="F510" s="312"/>
      <c r="G510" s="312"/>
      <c r="H510" s="312"/>
      <c r="I510" s="312"/>
      <c r="J510" s="312"/>
      <c r="K510" s="312"/>
      <c r="L510" s="312"/>
      <c r="M510" s="312"/>
      <c r="N510" s="312"/>
      <c r="O510" s="312"/>
      <c r="P510" s="312"/>
      <c r="Q510" s="312"/>
      <c r="R510" s="312"/>
      <c r="S510" s="312"/>
      <c r="T510" s="312"/>
      <c r="U510" s="312"/>
      <c r="V510" s="312"/>
      <c r="W510" s="312"/>
      <c r="X510" s="312"/>
      <c r="Y510" s="312"/>
      <c r="Z510" s="312"/>
      <c r="AA510" s="312"/>
      <c r="AB510" s="312"/>
      <c r="AC510" s="312"/>
      <c r="AD510" s="312"/>
      <c r="AE510" s="312"/>
      <c r="AF510" s="312"/>
      <c r="AG510" s="312"/>
      <c r="AH510" s="312"/>
      <c r="AI510" s="312"/>
      <c r="AJ510" s="312"/>
      <c r="AK510" s="312"/>
    </row>
    <row r="511" spans="1:37" x14ac:dyDescent="0.2">
      <c r="A511" s="312"/>
      <c r="B511" s="312"/>
      <c r="C511" s="313"/>
      <c r="D511" s="312"/>
      <c r="E511" s="312"/>
      <c r="F511" s="312"/>
      <c r="G511" s="312"/>
      <c r="H511" s="312"/>
      <c r="I511" s="312"/>
      <c r="J511" s="312"/>
      <c r="K511" s="312"/>
      <c r="L511" s="312"/>
      <c r="M511" s="312"/>
      <c r="N511" s="312"/>
      <c r="O511" s="312"/>
      <c r="P511" s="312"/>
      <c r="Q511" s="312"/>
      <c r="R511" s="312"/>
      <c r="S511" s="312"/>
      <c r="T511" s="312"/>
      <c r="U511" s="312"/>
      <c r="V511" s="312"/>
      <c r="W511" s="312"/>
      <c r="X511" s="312"/>
      <c r="Y511" s="312"/>
      <c r="Z511" s="312"/>
      <c r="AA511" s="312"/>
      <c r="AB511" s="312"/>
      <c r="AC511" s="312"/>
      <c r="AD511" s="312"/>
      <c r="AE511" s="312"/>
      <c r="AF511" s="312"/>
      <c r="AG511" s="312"/>
      <c r="AH511" s="312"/>
      <c r="AI511" s="312"/>
      <c r="AJ511" s="312"/>
      <c r="AK511" s="312"/>
    </row>
    <row r="512" spans="1:37" x14ac:dyDescent="0.2">
      <c r="A512" s="312"/>
      <c r="B512" s="312"/>
      <c r="C512" s="313"/>
      <c r="D512" s="312"/>
      <c r="E512" s="312"/>
      <c r="F512" s="312"/>
      <c r="G512" s="312"/>
      <c r="H512" s="312"/>
      <c r="I512" s="312"/>
      <c r="J512" s="312"/>
      <c r="K512" s="312"/>
      <c r="L512" s="312"/>
      <c r="M512" s="312"/>
      <c r="N512" s="312"/>
      <c r="O512" s="312"/>
      <c r="P512" s="312"/>
      <c r="Q512" s="312"/>
      <c r="R512" s="312"/>
      <c r="S512" s="312"/>
      <c r="T512" s="312"/>
      <c r="U512" s="312"/>
      <c r="V512" s="312"/>
      <c r="W512" s="312"/>
      <c r="X512" s="312"/>
      <c r="Y512" s="312"/>
      <c r="Z512" s="312"/>
      <c r="AA512" s="312"/>
      <c r="AB512" s="312"/>
      <c r="AC512" s="312"/>
      <c r="AD512" s="312"/>
      <c r="AE512" s="312"/>
      <c r="AF512" s="312"/>
      <c r="AG512" s="312"/>
      <c r="AH512" s="312"/>
      <c r="AI512" s="312"/>
      <c r="AJ512" s="312"/>
      <c r="AK512" s="312"/>
    </row>
    <row r="513" spans="1:37" x14ac:dyDescent="0.2">
      <c r="A513" s="312"/>
      <c r="B513" s="312"/>
      <c r="C513" s="313"/>
      <c r="D513" s="312"/>
      <c r="E513" s="312"/>
      <c r="F513" s="312"/>
      <c r="G513" s="312"/>
      <c r="H513" s="312"/>
      <c r="I513" s="312"/>
      <c r="J513" s="312"/>
      <c r="K513" s="312"/>
      <c r="L513" s="312"/>
      <c r="M513" s="312"/>
      <c r="N513" s="312"/>
      <c r="O513" s="312"/>
      <c r="P513" s="312"/>
      <c r="Q513" s="312"/>
      <c r="R513" s="312"/>
      <c r="S513" s="312"/>
      <c r="T513" s="312"/>
      <c r="U513" s="312"/>
      <c r="V513" s="312"/>
      <c r="W513" s="312"/>
      <c r="X513" s="312"/>
      <c r="Y513" s="312"/>
      <c r="Z513" s="312"/>
      <c r="AA513" s="312"/>
      <c r="AB513" s="312"/>
      <c r="AC513" s="312"/>
      <c r="AD513" s="312"/>
      <c r="AE513" s="312"/>
      <c r="AF513" s="312"/>
      <c r="AG513" s="312"/>
      <c r="AH513" s="312"/>
      <c r="AI513" s="312"/>
      <c r="AJ513" s="312"/>
      <c r="AK513" s="312"/>
    </row>
    <row r="514" spans="1:37" x14ac:dyDescent="0.2">
      <c r="A514" s="312"/>
      <c r="B514" s="312"/>
      <c r="C514" s="313"/>
      <c r="D514" s="312"/>
      <c r="E514" s="312"/>
      <c r="F514" s="312"/>
      <c r="G514" s="312"/>
      <c r="H514" s="312"/>
      <c r="I514" s="312"/>
      <c r="J514" s="312"/>
      <c r="K514" s="312"/>
      <c r="L514" s="312"/>
      <c r="M514" s="312"/>
      <c r="N514" s="312"/>
      <c r="O514" s="312"/>
      <c r="P514" s="312"/>
      <c r="Q514" s="312"/>
      <c r="R514" s="312"/>
      <c r="S514" s="312"/>
      <c r="T514" s="312"/>
      <c r="U514" s="312"/>
      <c r="V514" s="312"/>
      <c r="W514" s="312"/>
      <c r="X514" s="312"/>
      <c r="Y514" s="312"/>
      <c r="Z514" s="312"/>
      <c r="AA514" s="312"/>
      <c r="AB514" s="312"/>
      <c r="AC514" s="312"/>
      <c r="AD514" s="312"/>
      <c r="AE514" s="312"/>
      <c r="AF514" s="312"/>
      <c r="AG514" s="312"/>
      <c r="AH514" s="312"/>
      <c r="AI514" s="312"/>
      <c r="AJ514" s="312"/>
      <c r="AK514" s="312"/>
    </row>
    <row r="515" spans="1:37" x14ac:dyDescent="0.2">
      <c r="A515" s="312"/>
      <c r="B515" s="312"/>
      <c r="C515" s="313"/>
      <c r="D515" s="312"/>
      <c r="E515" s="312"/>
      <c r="F515" s="312"/>
      <c r="G515" s="312"/>
      <c r="H515" s="312"/>
      <c r="I515" s="312"/>
      <c r="J515" s="312"/>
      <c r="K515" s="312"/>
      <c r="L515" s="312"/>
      <c r="M515" s="312"/>
      <c r="N515" s="312"/>
      <c r="O515" s="312"/>
      <c r="P515" s="312"/>
      <c r="Q515" s="312"/>
      <c r="R515" s="312"/>
      <c r="S515" s="312"/>
      <c r="T515" s="312"/>
      <c r="U515" s="312"/>
      <c r="V515" s="312"/>
      <c r="W515" s="312"/>
      <c r="X515" s="312"/>
      <c r="Y515" s="312"/>
      <c r="Z515" s="312"/>
      <c r="AA515" s="312"/>
      <c r="AB515" s="312"/>
      <c r="AC515" s="312"/>
      <c r="AD515" s="312"/>
      <c r="AE515" s="312"/>
      <c r="AF515" s="312"/>
      <c r="AG515" s="312"/>
      <c r="AH515" s="312"/>
      <c r="AI515" s="312"/>
      <c r="AJ515" s="312"/>
      <c r="AK515" s="312"/>
    </row>
    <row r="516" spans="1:37" x14ac:dyDescent="0.2">
      <c r="A516" s="312"/>
      <c r="B516" s="312"/>
      <c r="C516" s="313"/>
      <c r="D516" s="312"/>
      <c r="E516" s="312"/>
      <c r="F516" s="312"/>
      <c r="G516" s="312"/>
      <c r="H516" s="312"/>
      <c r="I516" s="312"/>
      <c r="J516" s="312"/>
      <c r="K516" s="312"/>
      <c r="L516" s="312"/>
      <c r="M516" s="312"/>
      <c r="N516" s="312"/>
      <c r="O516" s="312"/>
      <c r="P516" s="312"/>
      <c r="Q516" s="312"/>
      <c r="R516" s="312"/>
      <c r="S516" s="312"/>
      <c r="T516" s="312"/>
      <c r="U516" s="312"/>
      <c r="V516" s="312"/>
      <c r="W516" s="312"/>
      <c r="X516" s="312"/>
      <c r="Y516" s="312"/>
      <c r="Z516" s="312"/>
      <c r="AA516" s="312"/>
      <c r="AB516" s="312"/>
      <c r="AC516" s="312"/>
      <c r="AD516" s="312"/>
      <c r="AE516" s="312"/>
      <c r="AF516" s="312"/>
      <c r="AG516" s="312"/>
      <c r="AH516" s="312"/>
      <c r="AI516" s="312"/>
      <c r="AJ516" s="312"/>
      <c r="AK516" s="312"/>
    </row>
    <row r="517" spans="1:37" x14ac:dyDescent="0.2">
      <c r="A517" s="312"/>
      <c r="B517" s="312"/>
      <c r="C517" s="313"/>
      <c r="D517" s="312"/>
      <c r="E517" s="312"/>
      <c r="F517" s="312"/>
      <c r="G517" s="312"/>
      <c r="H517" s="312"/>
      <c r="I517" s="312"/>
      <c r="J517" s="312"/>
      <c r="K517" s="312"/>
      <c r="L517" s="312"/>
      <c r="M517" s="312"/>
      <c r="N517" s="312"/>
      <c r="O517" s="312"/>
      <c r="P517" s="312"/>
      <c r="Q517" s="312"/>
      <c r="R517" s="312"/>
      <c r="S517" s="312"/>
      <c r="T517" s="312"/>
      <c r="U517" s="312"/>
      <c r="V517" s="312"/>
      <c r="W517" s="312"/>
      <c r="X517" s="312"/>
      <c r="Y517" s="312"/>
      <c r="Z517" s="312"/>
      <c r="AA517" s="312"/>
      <c r="AB517" s="312"/>
      <c r="AC517" s="312"/>
      <c r="AD517" s="312"/>
      <c r="AE517" s="312"/>
      <c r="AF517" s="312"/>
      <c r="AG517" s="312"/>
      <c r="AH517" s="312"/>
      <c r="AI517" s="312"/>
      <c r="AJ517" s="312"/>
      <c r="AK517" s="312"/>
    </row>
    <row r="518" spans="1:37" x14ac:dyDescent="0.2">
      <c r="A518" s="312"/>
      <c r="B518" s="312"/>
      <c r="C518" s="313"/>
      <c r="D518" s="312"/>
      <c r="E518" s="312"/>
      <c r="F518" s="312"/>
      <c r="G518" s="312"/>
      <c r="H518" s="312"/>
      <c r="I518" s="312"/>
      <c r="J518" s="312"/>
      <c r="K518" s="312"/>
      <c r="L518" s="312"/>
      <c r="M518" s="312"/>
      <c r="N518" s="312"/>
      <c r="O518" s="312"/>
      <c r="P518" s="312"/>
      <c r="Q518" s="312"/>
      <c r="R518" s="312"/>
      <c r="S518" s="312"/>
      <c r="T518" s="312"/>
      <c r="U518" s="312"/>
      <c r="V518" s="312"/>
      <c r="W518" s="312"/>
      <c r="X518" s="312"/>
      <c r="Y518" s="312"/>
      <c r="Z518" s="312"/>
      <c r="AA518" s="312"/>
      <c r="AB518" s="312"/>
      <c r="AC518" s="312"/>
      <c r="AD518" s="312"/>
      <c r="AE518" s="312"/>
      <c r="AF518" s="312"/>
      <c r="AG518" s="312"/>
      <c r="AH518" s="312"/>
      <c r="AI518" s="312"/>
      <c r="AJ518" s="312"/>
      <c r="AK518" s="312"/>
    </row>
    <row r="519" spans="1:37" x14ac:dyDescent="0.2">
      <c r="A519" s="312"/>
      <c r="B519" s="312"/>
      <c r="C519" s="313"/>
      <c r="D519" s="312"/>
      <c r="E519" s="312"/>
      <c r="F519" s="312"/>
      <c r="G519" s="312"/>
      <c r="H519" s="312"/>
      <c r="I519" s="312"/>
      <c r="J519" s="312"/>
      <c r="K519" s="312"/>
      <c r="L519" s="312"/>
      <c r="M519" s="312"/>
      <c r="N519" s="312"/>
      <c r="O519" s="312"/>
      <c r="P519" s="312"/>
      <c r="Q519" s="312"/>
      <c r="R519" s="312"/>
      <c r="S519" s="312"/>
      <c r="T519" s="312"/>
      <c r="U519" s="312"/>
      <c r="V519" s="312"/>
      <c r="W519" s="312"/>
      <c r="X519" s="312"/>
      <c r="Y519" s="312"/>
      <c r="Z519" s="312"/>
      <c r="AA519" s="312"/>
      <c r="AB519" s="312"/>
      <c r="AC519" s="312"/>
      <c r="AD519" s="312"/>
      <c r="AE519" s="312"/>
      <c r="AF519" s="312"/>
      <c r="AG519" s="312"/>
      <c r="AH519" s="312"/>
      <c r="AI519" s="312"/>
      <c r="AJ519" s="312"/>
      <c r="AK519" s="312"/>
    </row>
    <row r="520" spans="1:37" x14ac:dyDescent="0.2">
      <c r="A520" s="312"/>
      <c r="B520" s="312"/>
      <c r="C520" s="313"/>
      <c r="D520" s="312"/>
      <c r="E520" s="312"/>
      <c r="F520" s="312"/>
      <c r="G520" s="312"/>
      <c r="H520" s="312"/>
      <c r="I520" s="312"/>
      <c r="J520" s="312"/>
      <c r="K520" s="312"/>
      <c r="L520" s="312"/>
      <c r="M520" s="312"/>
      <c r="N520" s="312"/>
      <c r="O520" s="312"/>
      <c r="P520" s="312"/>
      <c r="Q520" s="312"/>
      <c r="R520" s="312"/>
      <c r="S520" s="312"/>
      <c r="T520" s="312"/>
      <c r="U520" s="312"/>
      <c r="V520" s="312"/>
      <c r="W520" s="312"/>
      <c r="X520" s="312"/>
      <c r="Y520" s="312"/>
      <c r="Z520" s="312"/>
      <c r="AA520" s="312"/>
      <c r="AB520" s="312"/>
      <c r="AC520" s="312"/>
      <c r="AD520" s="312"/>
      <c r="AE520" s="312"/>
      <c r="AF520" s="312"/>
      <c r="AG520" s="312"/>
      <c r="AH520" s="312"/>
      <c r="AI520" s="312"/>
      <c r="AJ520" s="312"/>
      <c r="AK520" s="312"/>
    </row>
    <row r="521" spans="1:37" x14ac:dyDescent="0.2">
      <c r="A521" s="312"/>
      <c r="B521" s="312"/>
      <c r="C521" s="313"/>
      <c r="D521" s="312"/>
      <c r="E521" s="312"/>
      <c r="F521" s="312"/>
      <c r="G521" s="312"/>
      <c r="H521" s="312"/>
      <c r="I521" s="312"/>
      <c r="J521" s="312"/>
      <c r="K521" s="312"/>
      <c r="L521" s="312"/>
      <c r="M521" s="312"/>
      <c r="N521" s="312"/>
      <c r="O521" s="312"/>
      <c r="P521" s="312"/>
      <c r="Q521" s="312"/>
      <c r="R521" s="312"/>
      <c r="S521" s="312"/>
      <c r="T521" s="312"/>
      <c r="U521" s="312"/>
      <c r="V521" s="312"/>
      <c r="W521" s="312"/>
      <c r="X521" s="312"/>
      <c r="Y521" s="312"/>
      <c r="Z521" s="312"/>
      <c r="AA521" s="312"/>
      <c r="AB521" s="312"/>
      <c r="AC521" s="312"/>
      <c r="AD521" s="312"/>
      <c r="AE521" s="312"/>
      <c r="AF521" s="312"/>
      <c r="AG521" s="312"/>
      <c r="AH521" s="312"/>
      <c r="AI521" s="312"/>
      <c r="AJ521" s="312"/>
      <c r="AK521" s="312"/>
    </row>
    <row r="522" spans="1:37" x14ac:dyDescent="0.2">
      <c r="A522" s="312"/>
      <c r="B522" s="312"/>
      <c r="C522" s="313"/>
      <c r="D522" s="312"/>
      <c r="E522" s="312"/>
      <c r="F522" s="312"/>
      <c r="G522" s="312"/>
      <c r="H522" s="312"/>
      <c r="I522" s="312"/>
      <c r="J522" s="312"/>
      <c r="K522" s="312"/>
      <c r="L522" s="312"/>
      <c r="M522" s="312"/>
      <c r="N522" s="312"/>
      <c r="O522" s="312"/>
      <c r="P522" s="312"/>
      <c r="Q522" s="312"/>
      <c r="R522" s="312"/>
      <c r="S522" s="312"/>
      <c r="T522" s="312"/>
      <c r="U522" s="312"/>
      <c r="V522" s="312"/>
      <c r="W522" s="312"/>
      <c r="X522" s="312"/>
      <c r="Y522" s="312"/>
      <c r="Z522" s="312"/>
      <c r="AA522" s="312"/>
      <c r="AB522" s="312"/>
      <c r="AC522" s="312"/>
      <c r="AD522" s="312"/>
      <c r="AE522" s="312"/>
      <c r="AF522" s="312"/>
      <c r="AG522" s="312"/>
      <c r="AH522" s="312"/>
      <c r="AI522" s="312"/>
      <c r="AJ522" s="312"/>
      <c r="AK522" s="312"/>
    </row>
    <row r="523" spans="1:37" x14ac:dyDescent="0.2">
      <c r="A523" s="312"/>
      <c r="B523" s="312"/>
      <c r="C523" s="313"/>
      <c r="D523" s="312"/>
      <c r="E523" s="312"/>
      <c r="F523" s="312"/>
      <c r="G523" s="312"/>
      <c r="H523" s="312"/>
      <c r="I523" s="312"/>
      <c r="J523" s="312"/>
      <c r="K523" s="312"/>
      <c r="L523" s="312"/>
      <c r="M523" s="312"/>
      <c r="N523" s="312"/>
      <c r="O523" s="312"/>
      <c r="P523" s="312"/>
      <c r="Q523" s="312"/>
      <c r="R523" s="312"/>
      <c r="S523" s="312"/>
      <c r="T523" s="312"/>
      <c r="U523" s="312"/>
      <c r="V523" s="312"/>
      <c r="W523" s="312"/>
      <c r="X523" s="312"/>
      <c r="Y523" s="312"/>
      <c r="Z523" s="312"/>
      <c r="AA523" s="312"/>
      <c r="AB523" s="312"/>
      <c r="AC523" s="312"/>
      <c r="AD523" s="312"/>
      <c r="AE523" s="312"/>
      <c r="AF523" s="312"/>
      <c r="AG523" s="312"/>
      <c r="AH523" s="312"/>
      <c r="AI523" s="312"/>
      <c r="AJ523" s="312"/>
      <c r="AK523" s="312"/>
    </row>
    <row r="524" spans="1:37" x14ac:dyDescent="0.2">
      <c r="A524" s="312"/>
      <c r="B524" s="312"/>
      <c r="C524" s="313"/>
      <c r="D524" s="312"/>
      <c r="E524" s="312"/>
      <c r="F524" s="312"/>
      <c r="G524" s="312"/>
      <c r="H524" s="312"/>
      <c r="I524" s="312"/>
      <c r="J524" s="312"/>
      <c r="K524" s="312"/>
      <c r="L524" s="312"/>
      <c r="M524" s="312"/>
      <c r="N524" s="312"/>
      <c r="O524" s="312"/>
      <c r="P524" s="312"/>
      <c r="Q524" s="312"/>
      <c r="R524" s="312"/>
      <c r="S524" s="312"/>
      <c r="T524" s="312"/>
      <c r="U524" s="312"/>
      <c r="V524" s="312"/>
      <c r="W524" s="312"/>
      <c r="X524" s="312"/>
      <c r="Y524" s="312"/>
      <c r="Z524" s="312"/>
      <c r="AA524" s="312"/>
      <c r="AB524" s="312"/>
      <c r="AC524" s="312"/>
      <c r="AD524" s="312"/>
      <c r="AE524" s="312"/>
      <c r="AF524" s="312"/>
      <c r="AG524" s="312"/>
      <c r="AH524" s="312"/>
      <c r="AI524" s="312"/>
      <c r="AJ524" s="312"/>
      <c r="AK524" s="312"/>
    </row>
    <row r="525" spans="1:37" x14ac:dyDescent="0.2">
      <c r="A525" s="312"/>
      <c r="B525" s="312"/>
      <c r="C525" s="313"/>
      <c r="D525" s="312"/>
      <c r="E525" s="312"/>
      <c r="F525" s="312"/>
      <c r="G525" s="312"/>
      <c r="H525" s="312"/>
      <c r="I525" s="312"/>
      <c r="J525" s="312"/>
      <c r="K525" s="312"/>
      <c r="L525" s="312"/>
      <c r="M525" s="312"/>
      <c r="N525" s="312"/>
      <c r="O525" s="312"/>
      <c r="P525" s="312"/>
      <c r="Q525" s="312"/>
      <c r="R525" s="312"/>
      <c r="S525" s="312"/>
      <c r="T525" s="312"/>
      <c r="U525" s="312"/>
      <c r="V525" s="312"/>
      <c r="W525" s="312"/>
      <c r="X525" s="312"/>
      <c r="Y525" s="312"/>
      <c r="Z525" s="312"/>
      <c r="AA525" s="312"/>
      <c r="AB525" s="312"/>
      <c r="AC525" s="312"/>
      <c r="AD525" s="312"/>
      <c r="AE525" s="312"/>
      <c r="AF525" s="312"/>
      <c r="AG525" s="312"/>
      <c r="AH525" s="312"/>
      <c r="AI525" s="312"/>
      <c r="AJ525" s="312"/>
      <c r="AK525" s="312"/>
    </row>
    <row r="526" spans="1:37" x14ac:dyDescent="0.2">
      <c r="A526" s="312"/>
      <c r="B526" s="312"/>
      <c r="C526" s="313"/>
      <c r="D526" s="312"/>
      <c r="E526" s="312"/>
      <c r="F526" s="312"/>
      <c r="G526" s="312"/>
      <c r="H526" s="312"/>
      <c r="I526" s="312"/>
      <c r="J526" s="312"/>
      <c r="K526" s="312"/>
      <c r="L526" s="312"/>
      <c r="M526" s="312"/>
      <c r="N526" s="312"/>
      <c r="O526" s="312"/>
      <c r="P526" s="312"/>
      <c r="Q526" s="312"/>
      <c r="R526" s="312"/>
      <c r="S526" s="312"/>
      <c r="T526" s="312"/>
      <c r="U526" s="312"/>
      <c r="V526" s="312"/>
      <c r="W526" s="312"/>
      <c r="X526" s="312"/>
      <c r="Y526" s="312"/>
      <c r="Z526" s="312"/>
      <c r="AA526" s="312"/>
      <c r="AB526" s="312"/>
      <c r="AC526" s="312"/>
      <c r="AD526" s="312"/>
      <c r="AE526" s="312"/>
      <c r="AF526" s="312"/>
      <c r="AG526" s="312"/>
      <c r="AH526" s="312"/>
      <c r="AI526" s="312"/>
      <c r="AJ526" s="312"/>
      <c r="AK526" s="312"/>
    </row>
    <row r="527" spans="1:37" x14ac:dyDescent="0.2">
      <c r="A527" s="312"/>
      <c r="B527" s="312"/>
      <c r="C527" s="313"/>
      <c r="D527" s="312"/>
      <c r="E527" s="312"/>
      <c r="F527" s="312"/>
      <c r="G527" s="312"/>
      <c r="H527" s="312"/>
      <c r="I527" s="312"/>
      <c r="J527" s="312"/>
      <c r="K527" s="312"/>
      <c r="L527" s="312"/>
      <c r="M527" s="312"/>
      <c r="N527" s="312"/>
      <c r="O527" s="312"/>
      <c r="P527" s="312"/>
      <c r="Q527" s="312"/>
      <c r="R527" s="312"/>
      <c r="S527" s="312"/>
      <c r="T527" s="312"/>
      <c r="U527" s="312"/>
      <c r="V527" s="312"/>
      <c r="W527" s="312"/>
      <c r="X527" s="312"/>
      <c r="Y527" s="312"/>
      <c r="Z527" s="312"/>
      <c r="AA527" s="312"/>
      <c r="AB527" s="312"/>
      <c r="AC527" s="312"/>
      <c r="AD527" s="312"/>
      <c r="AE527" s="312"/>
      <c r="AF527" s="312"/>
      <c r="AG527" s="312"/>
      <c r="AH527" s="312"/>
      <c r="AI527" s="312"/>
      <c r="AJ527" s="312"/>
      <c r="AK527" s="312"/>
    </row>
    <row r="528" spans="1:37" x14ac:dyDescent="0.2">
      <c r="A528" s="312"/>
      <c r="B528" s="312"/>
      <c r="C528" s="313"/>
      <c r="D528" s="312"/>
      <c r="E528" s="312"/>
      <c r="F528" s="312"/>
      <c r="G528" s="312"/>
      <c r="H528" s="312"/>
      <c r="I528" s="312"/>
      <c r="J528" s="312"/>
      <c r="K528" s="312"/>
      <c r="L528" s="312"/>
      <c r="M528" s="312"/>
      <c r="N528" s="312"/>
      <c r="O528" s="312"/>
      <c r="P528" s="312"/>
      <c r="Q528" s="312"/>
      <c r="R528" s="312"/>
      <c r="S528" s="312"/>
      <c r="T528" s="312"/>
      <c r="U528" s="312"/>
      <c r="V528" s="312"/>
      <c r="W528" s="312"/>
      <c r="X528" s="312"/>
      <c r="Y528" s="312"/>
      <c r="Z528" s="312"/>
      <c r="AA528" s="312"/>
      <c r="AB528" s="312"/>
      <c r="AC528" s="312"/>
      <c r="AD528" s="312"/>
      <c r="AE528" s="312"/>
      <c r="AF528" s="312"/>
      <c r="AG528" s="312"/>
      <c r="AH528" s="312"/>
      <c r="AI528" s="312"/>
      <c r="AJ528" s="312"/>
      <c r="AK528" s="312"/>
    </row>
    <row r="529" spans="1:37" x14ac:dyDescent="0.2">
      <c r="A529" s="312"/>
      <c r="B529" s="312"/>
      <c r="C529" s="313"/>
      <c r="D529" s="312"/>
      <c r="E529" s="312"/>
      <c r="F529" s="312"/>
      <c r="G529" s="312"/>
      <c r="H529" s="312"/>
      <c r="I529" s="312"/>
      <c r="J529" s="312"/>
      <c r="K529" s="312"/>
      <c r="L529" s="312"/>
      <c r="M529" s="312"/>
      <c r="N529" s="312"/>
      <c r="O529" s="312"/>
      <c r="P529" s="312"/>
      <c r="Q529" s="312"/>
      <c r="R529" s="312"/>
      <c r="S529" s="312"/>
      <c r="T529" s="312"/>
      <c r="U529" s="312"/>
      <c r="V529" s="312"/>
      <c r="W529" s="312"/>
      <c r="X529" s="312"/>
      <c r="Y529" s="312"/>
      <c r="Z529" s="312"/>
      <c r="AA529" s="312"/>
      <c r="AB529" s="312"/>
      <c r="AC529" s="312"/>
      <c r="AD529" s="312"/>
      <c r="AE529" s="312"/>
      <c r="AF529" s="312"/>
      <c r="AG529" s="312"/>
      <c r="AH529" s="312"/>
      <c r="AI529" s="312"/>
      <c r="AJ529" s="312"/>
      <c r="AK529" s="312"/>
    </row>
    <row r="530" spans="1:37" x14ac:dyDescent="0.2">
      <c r="A530" s="312"/>
      <c r="B530" s="312"/>
      <c r="C530" s="313"/>
      <c r="D530" s="312"/>
      <c r="E530" s="312"/>
      <c r="F530" s="312"/>
      <c r="G530" s="312"/>
      <c r="H530" s="312"/>
      <c r="I530" s="312"/>
      <c r="J530" s="312"/>
      <c r="K530" s="312"/>
      <c r="L530" s="312"/>
      <c r="M530" s="312"/>
      <c r="N530" s="312"/>
      <c r="O530" s="312"/>
      <c r="P530" s="312"/>
      <c r="Q530" s="312"/>
      <c r="R530" s="312"/>
      <c r="S530" s="312"/>
      <c r="T530" s="312"/>
      <c r="U530" s="312"/>
      <c r="V530" s="312"/>
      <c r="W530" s="312"/>
      <c r="X530" s="312"/>
      <c r="Y530" s="312"/>
      <c r="Z530" s="312"/>
      <c r="AA530" s="312"/>
      <c r="AB530" s="312"/>
      <c r="AC530" s="312"/>
      <c r="AD530" s="312"/>
      <c r="AE530" s="312"/>
      <c r="AF530" s="312"/>
      <c r="AG530" s="312"/>
      <c r="AH530" s="312"/>
      <c r="AI530" s="312"/>
      <c r="AJ530" s="312"/>
      <c r="AK530" s="312"/>
    </row>
    <row r="531" spans="1:37" x14ac:dyDescent="0.2">
      <c r="A531" s="312"/>
      <c r="B531" s="312"/>
      <c r="C531" s="313"/>
      <c r="D531" s="312"/>
      <c r="E531" s="312"/>
      <c r="F531" s="312"/>
      <c r="G531" s="312"/>
      <c r="H531" s="312"/>
      <c r="I531" s="312"/>
      <c r="J531" s="312"/>
      <c r="K531" s="312"/>
      <c r="L531" s="312"/>
      <c r="M531" s="312"/>
      <c r="N531" s="312"/>
      <c r="O531" s="312"/>
      <c r="P531" s="312"/>
      <c r="Q531" s="312"/>
      <c r="R531" s="312"/>
      <c r="S531" s="312"/>
      <c r="T531" s="312"/>
      <c r="U531" s="312"/>
      <c r="V531" s="312"/>
      <c r="W531" s="312"/>
      <c r="X531" s="312"/>
      <c r="Y531" s="312"/>
      <c r="Z531" s="312"/>
      <c r="AA531" s="312"/>
      <c r="AB531" s="312"/>
      <c r="AC531" s="312"/>
      <c r="AD531" s="312"/>
      <c r="AE531" s="312"/>
      <c r="AF531" s="312"/>
      <c r="AG531" s="312"/>
      <c r="AH531" s="312"/>
      <c r="AI531" s="312"/>
      <c r="AJ531" s="312"/>
      <c r="AK531" s="312"/>
    </row>
    <row r="532" spans="1:37" x14ac:dyDescent="0.2">
      <c r="A532" s="312"/>
      <c r="B532" s="312"/>
      <c r="C532" s="313"/>
      <c r="D532" s="312"/>
      <c r="E532" s="312"/>
      <c r="F532" s="312"/>
      <c r="G532" s="312"/>
      <c r="H532" s="312"/>
      <c r="I532" s="312"/>
      <c r="J532" s="312"/>
      <c r="K532" s="312"/>
      <c r="L532" s="312"/>
      <c r="M532" s="312"/>
      <c r="N532" s="312"/>
      <c r="O532" s="312"/>
      <c r="P532" s="312"/>
      <c r="Q532" s="312"/>
      <c r="R532" s="312"/>
      <c r="S532" s="312"/>
      <c r="T532" s="312"/>
      <c r="U532" s="312"/>
      <c r="V532" s="312"/>
      <c r="W532" s="312"/>
      <c r="X532" s="312"/>
      <c r="Y532" s="312"/>
      <c r="Z532" s="312"/>
      <c r="AA532" s="312"/>
      <c r="AB532" s="312"/>
      <c r="AC532" s="312"/>
      <c r="AD532" s="312"/>
      <c r="AE532" s="312"/>
      <c r="AF532" s="312"/>
      <c r="AG532" s="312"/>
      <c r="AH532" s="312"/>
      <c r="AI532" s="312"/>
      <c r="AJ532" s="312"/>
      <c r="AK532" s="312"/>
    </row>
    <row r="533" spans="1:37" x14ac:dyDescent="0.2">
      <c r="A533" s="312"/>
      <c r="B533" s="312"/>
      <c r="C533" s="313"/>
      <c r="D533" s="312"/>
      <c r="E533" s="312"/>
      <c r="F533" s="312"/>
      <c r="G533" s="312"/>
      <c r="H533" s="312"/>
      <c r="I533" s="312"/>
      <c r="J533" s="312"/>
      <c r="K533" s="312"/>
      <c r="L533" s="312"/>
      <c r="M533" s="312"/>
      <c r="N533" s="312"/>
      <c r="O533" s="312"/>
      <c r="P533" s="312"/>
      <c r="Q533" s="312"/>
      <c r="R533" s="312"/>
      <c r="S533" s="312"/>
      <c r="T533" s="312"/>
      <c r="U533" s="312"/>
      <c r="V533" s="312"/>
      <c r="W533" s="312"/>
      <c r="X533" s="312"/>
      <c r="Y533" s="312"/>
      <c r="Z533" s="312"/>
      <c r="AA533" s="312"/>
      <c r="AB533" s="312"/>
      <c r="AC533" s="312"/>
      <c r="AD533" s="312"/>
      <c r="AE533" s="312"/>
      <c r="AF533" s="312"/>
      <c r="AG533" s="312"/>
      <c r="AH533" s="312"/>
      <c r="AI533" s="312"/>
      <c r="AJ533" s="312"/>
      <c r="AK533" s="312"/>
    </row>
    <row r="534" spans="1:37" x14ac:dyDescent="0.2">
      <c r="A534" s="312"/>
      <c r="B534" s="312"/>
      <c r="C534" s="313"/>
      <c r="D534" s="312"/>
      <c r="E534" s="312"/>
      <c r="F534" s="312"/>
      <c r="G534" s="312"/>
      <c r="H534" s="312"/>
      <c r="I534" s="312"/>
      <c r="J534" s="312"/>
      <c r="K534" s="312"/>
      <c r="L534" s="312"/>
      <c r="M534" s="312"/>
      <c r="N534" s="312"/>
      <c r="O534" s="312"/>
      <c r="P534" s="312"/>
      <c r="Q534" s="312"/>
      <c r="R534" s="312"/>
      <c r="S534" s="312"/>
      <c r="T534" s="312"/>
      <c r="U534" s="312"/>
      <c r="V534" s="312"/>
      <c r="W534" s="312"/>
      <c r="X534" s="312"/>
      <c r="Y534" s="312"/>
      <c r="Z534" s="312"/>
      <c r="AA534" s="312"/>
      <c r="AB534" s="312"/>
      <c r="AC534" s="312"/>
      <c r="AD534" s="312"/>
      <c r="AE534" s="312"/>
      <c r="AF534" s="312"/>
      <c r="AG534" s="312"/>
      <c r="AH534" s="312"/>
      <c r="AI534" s="312"/>
      <c r="AJ534" s="312"/>
      <c r="AK534" s="312"/>
    </row>
    <row r="535" spans="1:37" x14ac:dyDescent="0.2">
      <c r="A535" s="312"/>
      <c r="B535" s="312"/>
      <c r="C535" s="313"/>
      <c r="D535" s="312"/>
      <c r="E535" s="312"/>
      <c r="F535" s="312"/>
      <c r="G535" s="312"/>
      <c r="H535" s="312"/>
      <c r="I535" s="312"/>
      <c r="J535" s="312"/>
      <c r="K535" s="312"/>
      <c r="L535" s="312"/>
      <c r="M535" s="312"/>
      <c r="N535" s="312"/>
      <c r="O535" s="312"/>
      <c r="P535" s="312"/>
      <c r="Q535" s="312"/>
      <c r="R535" s="312"/>
      <c r="S535" s="312"/>
      <c r="T535" s="312"/>
      <c r="U535" s="312"/>
      <c r="V535" s="312"/>
      <c r="W535" s="312"/>
      <c r="X535" s="312"/>
      <c r="Y535" s="312"/>
      <c r="Z535" s="312"/>
      <c r="AA535" s="312"/>
      <c r="AB535" s="312"/>
      <c r="AC535" s="312"/>
      <c r="AD535" s="312"/>
      <c r="AE535" s="312"/>
      <c r="AF535" s="312"/>
      <c r="AG535" s="312"/>
      <c r="AH535" s="312"/>
      <c r="AI535" s="312"/>
      <c r="AJ535" s="312"/>
      <c r="AK535" s="312"/>
    </row>
    <row r="536" spans="1:37" x14ac:dyDescent="0.2">
      <c r="A536" s="312"/>
      <c r="B536" s="312"/>
      <c r="C536" s="313"/>
      <c r="D536" s="312"/>
      <c r="E536" s="312"/>
      <c r="F536" s="312"/>
      <c r="G536" s="312"/>
      <c r="H536" s="312"/>
      <c r="I536" s="312"/>
      <c r="J536" s="312"/>
      <c r="K536" s="312"/>
      <c r="L536" s="312"/>
      <c r="M536" s="312"/>
      <c r="N536" s="312"/>
      <c r="O536" s="312"/>
      <c r="P536" s="312"/>
      <c r="Q536" s="312"/>
      <c r="R536" s="312"/>
      <c r="S536" s="312"/>
      <c r="T536" s="312"/>
      <c r="U536" s="312"/>
      <c r="V536" s="312"/>
      <c r="W536" s="312"/>
      <c r="X536" s="312"/>
      <c r="Y536" s="312"/>
      <c r="Z536" s="312"/>
      <c r="AA536" s="312"/>
      <c r="AB536" s="312"/>
      <c r="AC536" s="312"/>
      <c r="AD536" s="312"/>
      <c r="AE536" s="312"/>
      <c r="AF536" s="312"/>
      <c r="AG536" s="312"/>
      <c r="AH536" s="312"/>
      <c r="AI536" s="312"/>
      <c r="AJ536" s="312"/>
      <c r="AK536" s="312"/>
    </row>
    <row r="537" spans="1:37" x14ac:dyDescent="0.2">
      <c r="A537" s="312"/>
      <c r="B537" s="312"/>
      <c r="C537" s="313"/>
      <c r="D537" s="312"/>
      <c r="E537" s="312"/>
      <c r="F537" s="312"/>
      <c r="G537" s="312"/>
      <c r="H537" s="312"/>
      <c r="I537" s="312"/>
      <c r="J537" s="312"/>
      <c r="K537" s="312"/>
      <c r="L537" s="312"/>
      <c r="M537" s="312"/>
      <c r="N537" s="312"/>
      <c r="O537" s="312"/>
      <c r="P537" s="312"/>
      <c r="Q537" s="312"/>
      <c r="R537" s="312"/>
      <c r="S537" s="312"/>
      <c r="T537" s="312"/>
      <c r="U537" s="312"/>
      <c r="V537" s="312"/>
      <c r="W537" s="312"/>
      <c r="X537" s="312"/>
      <c r="Y537" s="312"/>
      <c r="Z537" s="312"/>
      <c r="AA537" s="312"/>
      <c r="AB537" s="312"/>
      <c r="AC537" s="312"/>
      <c r="AD537" s="312"/>
      <c r="AE537" s="312"/>
      <c r="AF537" s="312"/>
      <c r="AG537" s="312"/>
      <c r="AH537" s="312"/>
      <c r="AI537" s="312"/>
      <c r="AJ537" s="312"/>
      <c r="AK537" s="312"/>
    </row>
    <row r="538" spans="1:37" x14ac:dyDescent="0.2">
      <c r="A538" s="312"/>
      <c r="B538" s="312"/>
      <c r="C538" s="313"/>
      <c r="D538" s="312"/>
      <c r="E538" s="312"/>
      <c r="F538" s="312"/>
      <c r="G538" s="312"/>
      <c r="H538" s="312"/>
      <c r="I538" s="312"/>
      <c r="J538" s="312"/>
      <c r="K538" s="312"/>
      <c r="L538" s="312"/>
      <c r="M538" s="312"/>
      <c r="N538" s="312"/>
      <c r="O538" s="312"/>
      <c r="P538" s="312"/>
      <c r="Q538" s="312"/>
      <c r="R538" s="312"/>
      <c r="S538" s="312"/>
      <c r="T538" s="312"/>
      <c r="U538" s="312"/>
      <c r="V538" s="312"/>
      <c r="W538" s="312"/>
      <c r="X538" s="312"/>
      <c r="Y538" s="312"/>
      <c r="Z538" s="312"/>
      <c r="AA538" s="312"/>
      <c r="AB538" s="312"/>
      <c r="AC538" s="312"/>
      <c r="AD538" s="312"/>
      <c r="AE538" s="312"/>
      <c r="AF538" s="312"/>
      <c r="AG538" s="312"/>
      <c r="AH538" s="312"/>
      <c r="AI538" s="312"/>
      <c r="AJ538" s="312"/>
      <c r="AK538" s="312"/>
    </row>
    <row r="539" spans="1:37" x14ac:dyDescent="0.2">
      <c r="A539" s="312"/>
      <c r="B539" s="312"/>
      <c r="C539" s="313"/>
      <c r="D539" s="312"/>
      <c r="E539" s="312"/>
      <c r="F539" s="312"/>
      <c r="G539" s="312"/>
      <c r="H539" s="312"/>
      <c r="I539" s="312"/>
      <c r="J539" s="312"/>
      <c r="K539" s="312"/>
      <c r="L539" s="312"/>
      <c r="M539" s="312"/>
      <c r="N539" s="312"/>
      <c r="O539" s="312"/>
      <c r="P539" s="312"/>
      <c r="Q539" s="312"/>
      <c r="R539" s="312"/>
      <c r="S539" s="312"/>
      <c r="T539" s="312"/>
      <c r="U539" s="312"/>
      <c r="V539" s="312"/>
      <c r="W539" s="312"/>
      <c r="X539" s="312"/>
      <c r="Y539" s="312"/>
      <c r="Z539" s="312"/>
      <c r="AA539" s="312"/>
      <c r="AB539" s="312"/>
      <c r="AC539" s="312"/>
      <c r="AD539" s="312"/>
      <c r="AE539" s="312"/>
      <c r="AF539" s="312"/>
      <c r="AG539" s="312"/>
      <c r="AH539" s="312"/>
      <c r="AI539" s="312"/>
      <c r="AJ539" s="312"/>
      <c r="AK539" s="312"/>
    </row>
    <row r="540" spans="1:37" x14ac:dyDescent="0.2">
      <c r="A540" s="312"/>
      <c r="B540" s="312"/>
      <c r="C540" s="313"/>
      <c r="D540" s="312"/>
      <c r="E540" s="312"/>
      <c r="F540" s="312"/>
      <c r="G540" s="312"/>
      <c r="H540" s="312"/>
      <c r="I540" s="312"/>
      <c r="J540" s="312"/>
      <c r="K540" s="312"/>
      <c r="L540" s="312"/>
      <c r="M540" s="312"/>
      <c r="N540" s="312"/>
      <c r="O540" s="312"/>
      <c r="P540" s="312"/>
      <c r="Q540" s="312"/>
      <c r="R540" s="312"/>
      <c r="S540" s="312"/>
      <c r="T540" s="312"/>
      <c r="U540" s="312"/>
      <c r="V540" s="312"/>
      <c r="W540" s="312"/>
      <c r="X540" s="312"/>
      <c r="Y540" s="312"/>
      <c r="Z540" s="312"/>
      <c r="AA540" s="312"/>
      <c r="AB540" s="312"/>
      <c r="AC540" s="312"/>
      <c r="AD540" s="312"/>
      <c r="AE540" s="312"/>
      <c r="AF540" s="312"/>
      <c r="AG540" s="312"/>
      <c r="AH540" s="312"/>
      <c r="AI540" s="312"/>
      <c r="AJ540" s="312"/>
      <c r="AK540" s="312"/>
    </row>
    <row r="541" spans="1:37" x14ac:dyDescent="0.2">
      <c r="A541" s="312"/>
      <c r="B541" s="312"/>
      <c r="C541" s="313"/>
      <c r="D541" s="312"/>
      <c r="E541" s="312"/>
      <c r="F541" s="312"/>
      <c r="G541" s="312"/>
      <c r="H541" s="312"/>
      <c r="I541" s="312"/>
      <c r="J541" s="312"/>
      <c r="K541" s="312"/>
      <c r="L541" s="312"/>
      <c r="M541" s="312"/>
      <c r="N541" s="312"/>
      <c r="O541" s="312"/>
      <c r="P541" s="312"/>
      <c r="Q541" s="312"/>
      <c r="R541" s="312"/>
      <c r="S541" s="312"/>
      <c r="T541" s="312"/>
      <c r="U541" s="312"/>
      <c r="V541" s="312"/>
      <c r="W541" s="312"/>
      <c r="X541" s="312"/>
      <c r="Y541" s="312"/>
      <c r="Z541" s="312"/>
      <c r="AA541" s="312"/>
      <c r="AB541" s="312"/>
      <c r="AC541" s="312"/>
      <c r="AD541" s="312"/>
      <c r="AE541" s="312"/>
      <c r="AF541" s="312"/>
      <c r="AG541" s="312"/>
      <c r="AH541" s="312"/>
      <c r="AI541" s="312"/>
      <c r="AJ541" s="312"/>
      <c r="AK541" s="312"/>
    </row>
    <row r="542" spans="1:37" x14ac:dyDescent="0.2">
      <c r="A542" s="312"/>
      <c r="B542" s="312"/>
      <c r="C542" s="313"/>
      <c r="D542" s="312"/>
      <c r="E542" s="312"/>
      <c r="F542" s="312"/>
      <c r="G542" s="312"/>
      <c r="H542" s="312"/>
      <c r="I542" s="312"/>
      <c r="J542" s="312"/>
      <c r="K542" s="312"/>
      <c r="L542" s="312"/>
      <c r="M542" s="312"/>
      <c r="N542" s="312"/>
      <c r="O542" s="312"/>
      <c r="P542" s="312"/>
      <c r="Q542" s="312"/>
      <c r="R542" s="312"/>
      <c r="S542" s="312"/>
      <c r="T542" s="312"/>
      <c r="U542" s="312"/>
      <c r="V542" s="312"/>
      <c r="W542" s="312"/>
      <c r="X542" s="312"/>
      <c r="Y542" s="312"/>
      <c r="Z542" s="312"/>
      <c r="AA542" s="312"/>
      <c r="AB542" s="312"/>
      <c r="AC542" s="312"/>
      <c r="AD542" s="312"/>
      <c r="AE542" s="312"/>
      <c r="AF542" s="312"/>
      <c r="AG542" s="312"/>
      <c r="AH542" s="312"/>
      <c r="AI542" s="312"/>
      <c r="AJ542" s="312"/>
      <c r="AK542" s="312"/>
    </row>
    <row r="543" spans="1:37" x14ac:dyDescent="0.2">
      <c r="A543" s="312"/>
      <c r="B543" s="312"/>
      <c r="C543" s="313"/>
      <c r="D543" s="312"/>
      <c r="E543" s="312"/>
      <c r="F543" s="312"/>
      <c r="G543" s="312"/>
      <c r="H543" s="312"/>
      <c r="I543" s="312"/>
      <c r="J543" s="312"/>
      <c r="K543" s="312"/>
      <c r="L543" s="312"/>
      <c r="M543" s="312"/>
      <c r="N543" s="312"/>
      <c r="O543" s="312"/>
      <c r="P543" s="312"/>
      <c r="Q543" s="312"/>
      <c r="R543" s="312"/>
      <c r="S543" s="312"/>
      <c r="T543" s="312"/>
      <c r="U543" s="312"/>
      <c r="V543" s="312"/>
      <c r="W543" s="312"/>
      <c r="X543" s="312"/>
      <c r="Y543" s="312"/>
      <c r="Z543" s="312"/>
      <c r="AA543" s="312"/>
      <c r="AB543" s="312"/>
      <c r="AC543" s="312"/>
      <c r="AD543" s="312"/>
      <c r="AE543" s="312"/>
      <c r="AF543" s="312"/>
      <c r="AG543" s="312"/>
      <c r="AH543" s="312"/>
      <c r="AI543" s="312"/>
      <c r="AJ543" s="312"/>
      <c r="AK543" s="312"/>
    </row>
    <row r="544" spans="1:37" x14ac:dyDescent="0.2">
      <c r="A544" s="312"/>
      <c r="B544" s="312"/>
      <c r="C544" s="313"/>
      <c r="D544" s="312"/>
      <c r="E544" s="312"/>
      <c r="F544" s="312"/>
      <c r="G544" s="312"/>
      <c r="H544" s="312"/>
      <c r="I544" s="312"/>
      <c r="J544" s="312"/>
      <c r="K544" s="312"/>
      <c r="L544" s="312"/>
      <c r="M544" s="312"/>
      <c r="N544" s="312"/>
      <c r="O544" s="312"/>
      <c r="P544" s="312"/>
      <c r="Q544" s="312"/>
      <c r="R544" s="312"/>
      <c r="S544" s="312"/>
      <c r="T544" s="312"/>
      <c r="U544" s="312"/>
      <c r="V544" s="312"/>
      <c r="W544" s="312"/>
      <c r="X544" s="312"/>
      <c r="Y544" s="312"/>
      <c r="Z544" s="312"/>
      <c r="AA544" s="312"/>
      <c r="AB544" s="312"/>
      <c r="AC544" s="312"/>
      <c r="AD544" s="312"/>
      <c r="AE544" s="312"/>
      <c r="AF544" s="312"/>
      <c r="AG544" s="312"/>
      <c r="AH544" s="312"/>
      <c r="AI544" s="312"/>
      <c r="AJ544" s="312"/>
      <c r="AK544" s="312"/>
    </row>
    <row r="545" spans="1:37" x14ac:dyDescent="0.2">
      <c r="A545" s="312"/>
      <c r="B545" s="312"/>
      <c r="C545" s="313"/>
      <c r="D545" s="312"/>
      <c r="E545" s="312"/>
      <c r="F545" s="312"/>
      <c r="G545" s="312"/>
      <c r="H545" s="312"/>
      <c r="I545" s="312"/>
      <c r="J545" s="312"/>
      <c r="K545" s="312"/>
      <c r="L545" s="312"/>
      <c r="M545" s="312"/>
      <c r="N545" s="312"/>
      <c r="O545" s="312"/>
      <c r="P545" s="312"/>
      <c r="Q545" s="312"/>
      <c r="R545" s="312"/>
      <c r="S545" s="312"/>
      <c r="T545" s="312"/>
      <c r="U545" s="312"/>
      <c r="V545" s="312"/>
      <c r="W545" s="312"/>
      <c r="X545" s="312"/>
      <c r="Y545" s="312"/>
      <c r="Z545" s="312"/>
      <c r="AA545" s="312"/>
      <c r="AB545" s="312"/>
      <c r="AC545" s="312"/>
      <c r="AD545" s="312"/>
      <c r="AE545" s="312"/>
      <c r="AF545" s="312"/>
      <c r="AG545" s="312"/>
      <c r="AH545" s="312"/>
      <c r="AI545" s="312"/>
      <c r="AJ545" s="312"/>
      <c r="AK545" s="312"/>
    </row>
    <row r="546" spans="1:37" x14ac:dyDescent="0.2">
      <c r="A546" s="312"/>
      <c r="B546" s="312"/>
      <c r="C546" s="313"/>
      <c r="D546" s="312"/>
      <c r="E546" s="312"/>
      <c r="F546" s="312"/>
      <c r="G546" s="312"/>
      <c r="H546" s="312"/>
      <c r="I546" s="312"/>
      <c r="J546" s="312"/>
      <c r="K546" s="312"/>
      <c r="L546" s="312"/>
      <c r="M546" s="312"/>
      <c r="N546" s="312"/>
      <c r="O546" s="312"/>
      <c r="P546" s="312"/>
      <c r="Q546" s="312"/>
      <c r="R546" s="312"/>
      <c r="S546" s="312"/>
      <c r="T546" s="312"/>
      <c r="U546" s="312"/>
      <c r="V546" s="312"/>
      <c r="W546" s="312"/>
      <c r="X546" s="312"/>
      <c r="Y546" s="312"/>
      <c r="Z546" s="312"/>
      <c r="AA546" s="312"/>
      <c r="AB546" s="312"/>
      <c r="AC546" s="312"/>
      <c r="AD546" s="312"/>
      <c r="AE546" s="312"/>
      <c r="AF546" s="312"/>
      <c r="AG546" s="312"/>
      <c r="AH546" s="312"/>
      <c r="AI546" s="312"/>
      <c r="AJ546" s="312"/>
      <c r="AK546" s="312"/>
    </row>
    <row r="547" spans="1:37" x14ac:dyDescent="0.2">
      <c r="A547" s="312"/>
      <c r="B547" s="312"/>
      <c r="C547" s="313"/>
      <c r="D547" s="312"/>
      <c r="E547" s="312"/>
      <c r="F547" s="312"/>
      <c r="G547" s="312"/>
      <c r="H547" s="312"/>
      <c r="I547" s="312"/>
      <c r="J547" s="312"/>
      <c r="K547" s="312"/>
      <c r="L547" s="312"/>
      <c r="M547" s="312"/>
      <c r="N547" s="312"/>
      <c r="O547" s="312"/>
      <c r="P547" s="312"/>
      <c r="Q547" s="312"/>
      <c r="R547" s="312"/>
      <c r="S547" s="312"/>
      <c r="T547" s="312"/>
      <c r="U547" s="312"/>
      <c r="V547" s="312"/>
      <c r="W547" s="312"/>
      <c r="X547" s="312"/>
      <c r="Y547" s="312"/>
      <c r="Z547" s="312"/>
      <c r="AA547" s="312"/>
      <c r="AB547" s="312"/>
      <c r="AC547" s="312"/>
      <c r="AD547" s="312"/>
      <c r="AE547" s="312"/>
      <c r="AF547" s="312"/>
      <c r="AG547" s="312"/>
      <c r="AH547" s="312"/>
      <c r="AI547" s="312"/>
      <c r="AJ547" s="312"/>
      <c r="AK547" s="312"/>
    </row>
    <row r="548" spans="1:37" x14ac:dyDescent="0.2">
      <c r="A548" s="312"/>
      <c r="B548" s="312"/>
      <c r="C548" s="313"/>
      <c r="D548" s="312"/>
      <c r="E548" s="312"/>
      <c r="F548" s="312"/>
      <c r="G548" s="312"/>
      <c r="H548" s="312"/>
      <c r="I548" s="312"/>
      <c r="J548" s="312"/>
      <c r="K548" s="312"/>
      <c r="L548" s="312"/>
      <c r="M548" s="312"/>
      <c r="N548" s="312"/>
      <c r="O548" s="312"/>
      <c r="P548" s="312"/>
      <c r="Q548" s="312"/>
      <c r="R548" s="312"/>
      <c r="S548" s="312"/>
      <c r="T548" s="312"/>
      <c r="U548" s="312"/>
      <c r="V548" s="312"/>
      <c r="W548" s="312"/>
      <c r="X548" s="312"/>
      <c r="Y548" s="312"/>
      <c r="Z548" s="312"/>
      <c r="AA548" s="312"/>
      <c r="AB548" s="312"/>
      <c r="AC548" s="312"/>
      <c r="AD548" s="312"/>
      <c r="AE548" s="312"/>
      <c r="AF548" s="312"/>
      <c r="AG548" s="312"/>
      <c r="AH548" s="312"/>
      <c r="AI548" s="312"/>
      <c r="AJ548" s="312"/>
      <c r="AK548" s="312"/>
    </row>
    <row r="549" spans="1:37" x14ac:dyDescent="0.2">
      <c r="A549" s="312"/>
      <c r="B549" s="312"/>
      <c r="C549" s="313"/>
      <c r="D549" s="312"/>
      <c r="E549" s="312"/>
      <c r="F549" s="312"/>
      <c r="G549" s="312"/>
      <c r="H549" s="312"/>
      <c r="I549" s="312"/>
      <c r="J549" s="312"/>
      <c r="K549" s="312"/>
      <c r="L549" s="312"/>
      <c r="M549" s="312"/>
      <c r="N549" s="312"/>
      <c r="O549" s="312"/>
      <c r="P549" s="312"/>
      <c r="Q549" s="312"/>
      <c r="R549" s="312"/>
      <c r="S549" s="312"/>
      <c r="T549" s="312"/>
      <c r="U549" s="312"/>
      <c r="V549" s="312"/>
      <c r="W549" s="312"/>
      <c r="X549" s="312"/>
      <c r="Y549" s="312"/>
      <c r="Z549" s="312"/>
      <c r="AA549" s="312"/>
      <c r="AB549" s="312"/>
      <c r="AC549" s="312"/>
      <c r="AD549" s="312"/>
      <c r="AE549" s="312"/>
      <c r="AF549" s="312"/>
      <c r="AG549" s="312"/>
      <c r="AH549" s="312"/>
      <c r="AI549" s="312"/>
      <c r="AJ549" s="312"/>
      <c r="AK549" s="312"/>
    </row>
    <row r="550" spans="1:37" x14ac:dyDescent="0.2">
      <c r="A550" s="312"/>
      <c r="B550" s="312"/>
      <c r="C550" s="313"/>
      <c r="D550" s="312"/>
      <c r="E550" s="312"/>
      <c r="F550" s="312"/>
      <c r="G550" s="312"/>
      <c r="H550" s="312"/>
      <c r="I550" s="312"/>
      <c r="J550" s="312"/>
      <c r="K550" s="312"/>
      <c r="L550" s="312"/>
      <c r="M550" s="312"/>
      <c r="N550" s="312"/>
      <c r="O550" s="312"/>
      <c r="P550" s="312"/>
      <c r="Q550" s="312"/>
      <c r="R550" s="312"/>
      <c r="S550" s="312"/>
      <c r="T550" s="312"/>
      <c r="U550" s="312"/>
      <c r="V550" s="312"/>
      <c r="W550" s="312"/>
      <c r="X550" s="312"/>
      <c r="Y550" s="312"/>
      <c r="Z550" s="312"/>
      <c r="AA550" s="312"/>
      <c r="AB550" s="312"/>
      <c r="AC550" s="312"/>
      <c r="AD550" s="312"/>
      <c r="AE550" s="312"/>
      <c r="AF550" s="312"/>
      <c r="AG550" s="312"/>
      <c r="AH550" s="312"/>
      <c r="AI550" s="312"/>
      <c r="AJ550" s="312"/>
      <c r="AK550" s="312"/>
    </row>
    <row r="551" spans="1:37" x14ac:dyDescent="0.2">
      <c r="A551" s="312"/>
      <c r="B551" s="312"/>
      <c r="C551" s="313"/>
      <c r="D551" s="312"/>
      <c r="E551" s="312"/>
      <c r="F551" s="312"/>
      <c r="G551" s="312"/>
      <c r="H551" s="312"/>
      <c r="I551" s="312"/>
      <c r="J551" s="312"/>
      <c r="K551" s="312"/>
      <c r="L551" s="312"/>
      <c r="M551" s="312"/>
      <c r="N551" s="312"/>
      <c r="O551" s="312"/>
      <c r="P551" s="312"/>
      <c r="Q551" s="312"/>
      <c r="R551" s="312"/>
      <c r="S551" s="312"/>
      <c r="T551" s="312"/>
      <c r="U551" s="312"/>
      <c r="V551" s="312"/>
      <c r="W551" s="312"/>
      <c r="X551" s="312"/>
      <c r="Y551" s="312"/>
      <c r="Z551" s="312"/>
      <c r="AA551" s="312"/>
      <c r="AB551" s="312"/>
      <c r="AC551" s="312"/>
      <c r="AD551" s="312"/>
      <c r="AE551" s="312"/>
      <c r="AF551" s="312"/>
      <c r="AG551" s="312"/>
      <c r="AH551" s="312"/>
      <c r="AI551" s="312"/>
      <c r="AJ551" s="312"/>
      <c r="AK551" s="312"/>
    </row>
    <row r="552" spans="1:37" x14ac:dyDescent="0.2">
      <c r="A552" s="312"/>
      <c r="B552" s="312"/>
      <c r="C552" s="313"/>
      <c r="D552" s="312"/>
      <c r="E552" s="312"/>
      <c r="F552" s="312"/>
      <c r="G552" s="312"/>
      <c r="H552" s="312"/>
      <c r="I552" s="312"/>
      <c r="J552" s="312"/>
      <c r="K552" s="312"/>
      <c r="L552" s="312"/>
      <c r="M552" s="312"/>
      <c r="N552" s="312"/>
      <c r="O552" s="312"/>
      <c r="P552" s="312"/>
      <c r="Q552" s="312"/>
      <c r="R552" s="312"/>
      <c r="S552" s="312"/>
      <c r="T552" s="312"/>
      <c r="U552" s="312"/>
      <c r="V552" s="312"/>
      <c r="W552" s="312"/>
      <c r="X552" s="312"/>
      <c r="Y552" s="312"/>
      <c r="Z552" s="312"/>
      <c r="AA552" s="312"/>
      <c r="AB552" s="312"/>
      <c r="AC552" s="312"/>
      <c r="AD552" s="312"/>
      <c r="AE552" s="312"/>
      <c r="AF552" s="312"/>
      <c r="AG552" s="312"/>
      <c r="AH552" s="312"/>
      <c r="AI552" s="312"/>
      <c r="AJ552" s="312"/>
      <c r="AK552" s="312"/>
    </row>
    <row r="553" spans="1:37" x14ac:dyDescent="0.2">
      <c r="A553" s="312"/>
      <c r="B553" s="312"/>
      <c r="C553" s="313"/>
      <c r="D553" s="312"/>
      <c r="E553" s="312"/>
      <c r="F553" s="312"/>
      <c r="G553" s="312"/>
      <c r="H553" s="312"/>
      <c r="I553" s="312"/>
      <c r="J553" s="312"/>
      <c r="K553" s="312"/>
      <c r="L553" s="312"/>
      <c r="M553" s="312"/>
      <c r="N553" s="312"/>
      <c r="O553" s="312"/>
      <c r="P553" s="312"/>
      <c r="Q553" s="312"/>
      <c r="R553" s="312"/>
      <c r="S553" s="312"/>
      <c r="T553" s="312"/>
      <c r="U553" s="312"/>
      <c r="V553" s="312"/>
      <c r="W553" s="312"/>
      <c r="X553" s="312"/>
      <c r="Y553" s="312"/>
      <c r="Z553" s="312"/>
      <c r="AA553" s="312"/>
      <c r="AB553" s="312"/>
      <c r="AC553" s="312"/>
      <c r="AD553" s="312"/>
      <c r="AE553" s="312"/>
      <c r="AF553" s="312"/>
      <c r="AG553" s="312"/>
      <c r="AH553" s="312"/>
      <c r="AI553" s="312"/>
      <c r="AJ553" s="312"/>
      <c r="AK553" s="312"/>
    </row>
    <row r="554" spans="1:37" x14ac:dyDescent="0.2">
      <c r="A554" s="312"/>
      <c r="B554" s="312"/>
      <c r="C554" s="313"/>
      <c r="D554" s="312"/>
      <c r="E554" s="312"/>
      <c r="F554" s="312"/>
      <c r="G554" s="312"/>
      <c r="H554" s="312"/>
      <c r="I554" s="312"/>
      <c r="J554" s="312"/>
      <c r="K554" s="312"/>
      <c r="L554" s="312"/>
      <c r="M554" s="312"/>
      <c r="N554" s="312"/>
      <c r="O554" s="312"/>
      <c r="P554" s="312"/>
      <c r="Q554" s="312"/>
      <c r="R554" s="312"/>
      <c r="S554" s="312"/>
      <c r="T554" s="312"/>
      <c r="U554" s="312"/>
      <c r="V554" s="312"/>
      <c r="W554" s="312"/>
      <c r="X554" s="312"/>
      <c r="Y554" s="312"/>
      <c r="Z554" s="312"/>
      <c r="AA554" s="312"/>
      <c r="AB554" s="312"/>
      <c r="AC554" s="312"/>
      <c r="AD554" s="312"/>
      <c r="AE554" s="312"/>
      <c r="AF554" s="312"/>
      <c r="AG554" s="312"/>
      <c r="AH554" s="312"/>
      <c r="AI554" s="312"/>
      <c r="AJ554" s="312"/>
      <c r="AK554" s="312"/>
    </row>
    <row r="555" spans="1:37" x14ac:dyDescent="0.2">
      <c r="A555" s="312"/>
      <c r="B555" s="312"/>
      <c r="C555" s="313"/>
      <c r="D555" s="312"/>
      <c r="E555" s="312"/>
      <c r="F555" s="312"/>
      <c r="G555" s="312"/>
      <c r="H555" s="312"/>
      <c r="I555" s="312"/>
      <c r="J555" s="312"/>
      <c r="K555" s="312"/>
      <c r="L555" s="312"/>
      <c r="M555" s="312"/>
      <c r="N555" s="312"/>
      <c r="O555" s="312"/>
      <c r="P555" s="312"/>
      <c r="Q555" s="312"/>
      <c r="R555" s="312"/>
      <c r="S555" s="312"/>
      <c r="T555" s="312"/>
      <c r="U555" s="312"/>
      <c r="V555" s="312"/>
      <c r="W555" s="312"/>
      <c r="X555" s="312"/>
      <c r="Y555" s="312"/>
      <c r="Z555" s="312"/>
      <c r="AA555" s="312"/>
      <c r="AB555" s="312"/>
      <c r="AC555" s="312"/>
      <c r="AD555" s="312"/>
      <c r="AE555" s="312"/>
      <c r="AF555" s="312"/>
      <c r="AG555" s="312"/>
      <c r="AH555" s="312"/>
      <c r="AI555" s="312"/>
      <c r="AJ555" s="312"/>
      <c r="AK555" s="312"/>
    </row>
    <row r="556" spans="1:37" x14ac:dyDescent="0.2">
      <c r="A556" s="312"/>
      <c r="B556" s="312"/>
      <c r="C556" s="313"/>
      <c r="D556" s="312"/>
      <c r="E556" s="312"/>
      <c r="F556" s="312"/>
      <c r="G556" s="312"/>
      <c r="H556" s="312"/>
      <c r="I556" s="312"/>
      <c r="J556" s="312"/>
      <c r="K556" s="312"/>
      <c r="L556" s="312"/>
      <c r="M556" s="312"/>
      <c r="N556" s="312"/>
      <c r="O556" s="312"/>
      <c r="P556" s="312"/>
      <c r="Q556" s="312"/>
      <c r="R556" s="312"/>
      <c r="S556" s="312"/>
      <c r="T556" s="312"/>
      <c r="U556" s="312"/>
      <c r="V556" s="312"/>
      <c r="W556" s="312"/>
      <c r="X556" s="312"/>
      <c r="Y556" s="312"/>
      <c r="Z556" s="312"/>
      <c r="AA556" s="312"/>
      <c r="AB556" s="312"/>
      <c r="AC556" s="312"/>
      <c r="AD556" s="312"/>
      <c r="AE556" s="312"/>
      <c r="AF556" s="312"/>
      <c r="AG556" s="312"/>
      <c r="AH556" s="312"/>
      <c r="AI556" s="312"/>
      <c r="AJ556" s="312"/>
      <c r="AK556" s="312"/>
    </row>
    <row r="557" spans="1:37" x14ac:dyDescent="0.2">
      <c r="A557" s="312"/>
      <c r="B557" s="312"/>
      <c r="C557" s="313"/>
      <c r="D557" s="312"/>
      <c r="E557" s="312"/>
      <c r="F557" s="312"/>
      <c r="G557" s="312"/>
      <c r="H557" s="312"/>
      <c r="I557" s="312"/>
      <c r="J557" s="312"/>
      <c r="K557" s="312"/>
      <c r="L557" s="312"/>
      <c r="M557" s="312"/>
      <c r="N557" s="312"/>
      <c r="O557" s="312"/>
      <c r="P557" s="312"/>
      <c r="Q557" s="312"/>
      <c r="R557" s="312"/>
      <c r="S557" s="312"/>
      <c r="T557" s="312"/>
      <c r="U557" s="312"/>
      <c r="V557" s="312"/>
      <c r="W557" s="312"/>
      <c r="X557" s="312"/>
      <c r="Y557" s="312"/>
      <c r="Z557" s="312"/>
      <c r="AA557" s="312"/>
      <c r="AB557" s="312"/>
      <c r="AC557" s="312"/>
      <c r="AD557" s="312"/>
      <c r="AE557" s="312"/>
      <c r="AF557" s="312"/>
      <c r="AG557" s="312"/>
      <c r="AH557" s="312"/>
      <c r="AI557" s="312"/>
      <c r="AJ557" s="312"/>
      <c r="AK557" s="312"/>
    </row>
    <row r="558" spans="1:37" x14ac:dyDescent="0.2">
      <c r="A558" s="312"/>
      <c r="B558" s="312"/>
      <c r="C558" s="313"/>
      <c r="D558" s="312"/>
      <c r="E558" s="312"/>
      <c r="F558" s="312"/>
      <c r="G558" s="312"/>
      <c r="H558" s="312"/>
      <c r="I558" s="312"/>
      <c r="J558" s="312"/>
      <c r="K558" s="312"/>
      <c r="L558" s="312"/>
      <c r="M558" s="312"/>
      <c r="N558" s="312"/>
      <c r="O558" s="312"/>
      <c r="P558" s="312"/>
      <c r="Q558" s="312"/>
      <c r="R558" s="312"/>
      <c r="S558" s="312"/>
      <c r="T558" s="312"/>
      <c r="U558" s="312"/>
      <c r="V558" s="312"/>
      <c r="W558" s="312"/>
      <c r="X558" s="312"/>
      <c r="Y558" s="312"/>
      <c r="Z558" s="312"/>
      <c r="AA558" s="312"/>
      <c r="AB558" s="312"/>
      <c r="AC558" s="312"/>
      <c r="AD558" s="312"/>
      <c r="AE558" s="312"/>
      <c r="AF558" s="312"/>
      <c r="AG558" s="312"/>
      <c r="AH558" s="312"/>
      <c r="AI558" s="312"/>
      <c r="AJ558" s="312"/>
      <c r="AK558" s="312"/>
    </row>
    <row r="559" spans="1:37" x14ac:dyDescent="0.2">
      <c r="A559" s="312"/>
      <c r="B559" s="312"/>
      <c r="C559" s="313"/>
      <c r="D559" s="312"/>
      <c r="E559" s="312"/>
      <c r="F559" s="312"/>
      <c r="G559" s="312"/>
      <c r="H559" s="312"/>
      <c r="I559" s="312"/>
      <c r="J559" s="312"/>
      <c r="K559" s="312"/>
      <c r="L559" s="312"/>
      <c r="M559" s="312"/>
      <c r="N559" s="312"/>
      <c r="O559" s="312"/>
      <c r="P559" s="312"/>
      <c r="Q559" s="312"/>
      <c r="R559" s="312"/>
      <c r="S559" s="312"/>
      <c r="T559" s="312"/>
      <c r="U559" s="312"/>
      <c r="V559" s="312"/>
      <c r="W559" s="312"/>
      <c r="X559" s="312"/>
      <c r="Y559" s="312"/>
      <c r="Z559" s="312"/>
      <c r="AA559" s="312"/>
      <c r="AB559" s="312"/>
      <c r="AC559" s="312"/>
      <c r="AD559" s="312"/>
      <c r="AE559" s="312"/>
      <c r="AF559" s="312"/>
      <c r="AG559" s="312"/>
      <c r="AH559" s="312"/>
      <c r="AI559" s="312"/>
      <c r="AJ559" s="312"/>
      <c r="AK559" s="312"/>
    </row>
    <row r="560" spans="1:37" x14ac:dyDescent="0.2">
      <c r="A560" s="312"/>
      <c r="B560" s="312"/>
      <c r="C560" s="313"/>
      <c r="D560" s="312"/>
      <c r="E560" s="312"/>
      <c r="F560" s="312"/>
      <c r="G560" s="312"/>
      <c r="H560" s="312"/>
      <c r="I560" s="312"/>
      <c r="J560" s="312"/>
      <c r="K560" s="312"/>
      <c r="L560" s="312"/>
      <c r="M560" s="312"/>
      <c r="N560" s="312"/>
      <c r="O560" s="312"/>
      <c r="P560" s="312"/>
      <c r="Q560" s="312"/>
      <c r="R560" s="312"/>
      <c r="S560" s="312"/>
      <c r="T560" s="312"/>
      <c r="U560" s="312"/>
      <c r="V560" s="312"/>
      <c r="W560" s="312"/>
      <c r="X560" s="312"/>
      <c r="Y560" s="312"/>
      <c r="Z560" s="312"/>
      <c r="AA560" s="312"/>
      <c r="AB560" s="312"/>
      <c r="AC560" s="312"/>
      <c r="AD560" s="312"/>
      <c r="AE560" s="312"/>
      <c r="AF560" s="312"/>
      <c r="AG560" s="312"/>
      <c r="AH560" s="312"/>
      <c r="AI560" s="312"/>
      <c r="AJ560" s="312"/>
      <c r="AK560" s="312"/>
    </row>
    <row r="561" spans="1:37" x14ac:dyDescent="0.2">
      <c r="A561" s="312"/>
      <c r="B561" s="312"/>
      <c r="C561" s="313"/>
      <c r="D561" s="312"/>
      <c r="E561" s="312"/>
      <c r="F561" s="312"/>
      <c r="G561" s="312"/>
      <c r="H561" s="312"/>
      <c r="I561" s="312"/>
      <c r="J561" s="312"/>
      <c r="K561" s="312"/>
      <c r="L561" s="312"/>
      <c r="M561" s="312"/>
      <c r="N561" s="312"/>
      <c r="O561" s="312"/>
      <c r="P561" s="312"/>
      <c r="Q561" s="312"/>
      <c r="R561" s="312"/>
      <c r="S561" s="312"/>
      <c r="T561" s="312"/>
      <c r="U561" s="312"/>
      <c r="V561" s="312"/>
      <c r="W561" s="312"/>
      <c r="X561" s="312"/>
      <c r="Y561" s="312"/>
      <c r="Z561" s="312"/>
      <c r="AA561" s="312"/>
      <c r="AB561" s="312"/>
      <c r="AC561" s="312"/>
      <c r="AD561" s="312"/>
      <c r="AE561" s="312"/>
      <c r="AF561" s="312"/>
      <c r="AG561" s="312"/>
      <c r="AH561" s="312"/>
      <c r="AI561" s="312"/>
      <c r="AJ561" s="312"/>
      <c r="AK561" s="312"/>
    </row>
    <row r="562" spans="1:37" x14ac:dyDescent="0.2">
      <c r="A562" s="312"/>
      <c r="B562" s="312"/>
      <c r="C562" s="313"/>
      <c r="D562" s="312"/>
      <c r="E562" s="312"/>
      <c r="F562" s="312"/>
      <c r="G562" s="312"/>
      <c r="H562" s="312"/>
      <c r="I562" s="312"/>
      <c r="J562" s="312"/>
      <c r="K562" s="312"/>
      <c r="L562" s="312"/>
      <c r="M562" s="312"/>
      <c r="N562" s="312"/>
      <c r="O562" s="312"/>
      <c r="P562" s="312"/>
      <c r="Q562" s="312"/>
      <c r="R562" s="312"/>
      <c r="S562" s="312"/>
      <c r="T562" s="312"/>
      <c r="U562" s="312"/>
      <c r="V562" s="312"/>
      <c r="W562" s="312"/>
      <c r="X562" s="312"/>
      <c r="Y562" s="312"/>
      <c r="Z562" s="312"/>
      <c r="AA562" s="312"/>
      <c r="AB562" s="312"/>
      <c r="AC562" s="312"/>
      <c r="AD562" s="312"/>
      <c r="AE562" s="312"/>
      <c r="AF562" s="312"/>
      <c r="AG562" s="312"/>
      <c r="AH562" s="312"/>
      <c r="AI562" s="312"/>
      <c r="AJ562" s="312"/>
      <c r="AK562" s="312"/>
    </row>
    <row r="563" spans="1:37" x14ac:dyDescent="0.2">
      <c r="A563" s="312"/>
      <c r="B563" s="312"/>
      <c r="C563" s="313"/>
      <c r="D563" s="312"/>
      <c r="E563" s="312"/>
      <c r="F563" s="312"/>
      <c r="G563" s="312"/>
      <c r="H563" s="312"/>
      <c r="I563" s="312"/>
      <c r="J563" s="312"/>
      <c r="K563" s="312"/>
      <c r="L563" s="312"/>
      <c r="M563" s="312"/>
      <c r="N563" s="312"/>
      <c r="O563" s="312"/>
      <c r="P563" s="312"/>
      <c r="Q563" s="312"/>
      <c r="R563" s="312"/>
      <c r="S563" s="312"/>
      <c r="T563" s="312"/>
      <c r="U563" s="312"/>
      <c r="V563" s="312"/>
      <c r="W563" s="312"/>
      <c r="X563" s="312"/>
      <c r="Y563" s="312"/>
      <c r="Z563" s="312"/>
      <c r="AA563" s="312"/>
      <c r="AB563" s="312"/>
      <c r="AC563" s="312"/>
      <c r="AD563" s="312"/>
      <c r="AE563" s="312"/>
      <c r="AF563" s="312"/>
      <c r="AG563" s="312"/>
      <c r="AH563" s="312"/>
      <c r="AI563" s="312"/>
      <c r="AJ563" s="312"/>
      <c r="AK563" s="312"/>
    </row>
    <row r="564" spans="1:37" x14ac:dyDescent="0.2">
      <c r="A564" s="312"/>
      <c r="B564" s="312"/>
      <c r="C564" s="313"/>
      <c r="D564" s="312"/>
      <c r="E564" s="312"/>
      <c r="F564" s="312"/>
      <c r="G564" s="312"/>
      <c r="H564" s="312"/>
      <c r="I564" s="312"/>
      <c r="J564" s="312"/>
      <c r="K564" s="312"/>
      <c r="L564" s="312"/>
      <c r="M564" s="312"/>
      <c r="N564" s="312"/>
      <c r="O564" s="312"/>
      <c r="P564" s="312"/>
      <c r="Q564" s="312"/>
      <c r="R564" s="312"/>
      <c r="S564" s="312"/>
      <c r="T564" s="312"/>
      <c r="U564" s="312"/>
      <c r="V564" s="312"/>
      <c r="W564" s="312"/>
      <c r="X564" s="312"/>
      <c r="Y564" s="312"/>
      <c r="Z564" s="312"/>
      <c r="AA564" s="312"/>
      <c r="AB564" s="312"/>
      <c r="AC564" s="312"/>
      <c r="AD564" s="312"/>
      <c r="AE564" s="312"/>
      <c r="AF564" s="312"/>
      <c r="AG564" s="312"/>
      <c r="AH564" s="312"/>
      <c r="AI564" s="312"/>
      <c r="AJ564" s="312"/>
      <c r="AK564" s="312"/>
    </row>
    <row r="565" spans="1:37" x14ac:dyDescent="0.2">
      <c r="A565" s="312"/>
      <c r="B565" s="312"/>
      <c r="C565" s="313"/>
      <c r="D565" s="312"/>
      <c r="E565" s="312"/>
      <c r="F565" s="312"/>
      <c r="G565" s="312"/>
      <c r="H565" s="312"/>
      <c r="I565" s="312"/>
      <c r="J565" s="312"/>
      <c r="K565" s="312"/>
      <c r="L565" s="312"/>
      <c r="M565" s="312"/>
      <c r="N565" s="312"/>
      <c r="O565" s="312"/>
      <c r="P565" s="312"/>
      <c r="Q565" s="312"/>
      <c r="R565" s="312"/>
      <c r="S565" s="312"/>
      <c r="T565" s="312"/>
      <c r="U565" s="312"/>
      <c r="V565" s="312"/>
      <c r="W565" s="312"/>
      <c r="X565" s="312"/>
      <c r="Y565" s="312"/>
      <c r="Z565" s="312"/>
      <c r="AA565" s="312"/>
      <c r="AB565" s="312"/>
      <c r="AC565" s="312"/>
      <c r="AD565" s="312"/>
      <c r="AE565" s="312"/>
      <c r="AF565" s="312"/>
      <c r="AG565" s="312"/>
      <c r="AH565" s="312"/>
      <c r="AI565" s="312"/>
      <c r="AJ565" s="312"/>
      <c r="AK565" s="312"/>
    </row>
    <row r="566" spans="1:37" x14ac:dyDescent="0.2">
      <c r="A566" s="312"/>
      <c r="B566" s="312"/>
      <c r="C566" s="313"/>
      <c r="D566" s="312"/>
      <c r="E566" s="312"/>
      <c r="F566" s="312"/>
      <c r="G566" s="312"/>
      <c r="H566" s="312"/>
      <c r="I566" s="312"/>
      <c r="J566" s="312"/>
      <c r="K566" s="312"/>
      <c r="L566" s="312"/>
      <c r="M566" s="312"/>
      <c r="N566" s="312"/>
      <c r="O566" s="312"/>
      <c r="P566" s="312"/>
      <c r="Q566" s="312"/>
      <c r="R566" s="312"/>
      <c r="S566" s="312"/>
      <c r="T566" s="312"/>
      <c r="U566" s="312"/>
      <c r="V566" s="312"/>
      <c r="W566" s="312"/>
      <c r="X566" s="312"/>
      <c r="Y566" s="312"/>
      <c r="Z566" s="312"/>
      <c r="AA566" s="312"/>
      <c r="AB566" s="312"/>
      <c r="AC566" s="312"/>
      <c r="AD566" s="312"/>
      <c r="AE566" s="312"/>
      <c r="AF566" s="312"/>
      <c r="AG566" s="312"/>
      <c r="AH566" s="312"/>
      <c r="AI566" s="312"/>
      <c r="AJ566" s="312"/>
      <c r="AK566" s="312"/>
    </row>
    <row r="567" spans="1:37" x14ac:dyDescent="0.2">
      <c r="A567" s="312"/>
      <c r="B567" s="312"/>
      <c r="C567" s="313"/>
      <c r="D567" s="312"/>
      <c r="E567" s="312"/>
      <c r="F567" s="312"/>
      <c r="G567" s="312"/>
      <c r="H567" s="312"/>
      <c r="I567" s="312"/>
      <c r="J567" s="312"/>
      <c r="K567" s="312"/>
      <c r="L567" s="312"/>
      <c r="M567" s="312"/>
      <c r="N567" s="312"/>
      <c r="O567" s="312"/>
      <c r="P567" s="312"/>
      <c r="Q567" s="312"/>
      <c r="R567" s="312"/>
      <c r="S567" s="312"/>
      <c r="T567" s="312"/>
      <c r="U567" s="312"/>
      <c r="V567" s="312"/>
      <c r="W567" s="312"/>
      <c r="X567" s="312"/>
      <c r="Y567" s="312"/>
      <c r="Z567" s="312"/>
      <c r="AA567" s="312"/>
      <c r="AB567" s="312"/>
      <c r="AC567" s="312"/>
      <c r="AD567" s="312"/>
      <c r="AE567" s="312"/>
      <c r="AF567" s="312"/>
      <c r="AG567" s="312"/>
      <c r="AH567" s="312"/>
      <c r="AI567" s="312"/>
      <c r="AJ567" s="312"/>
      <c r="AK567" s="312"/>
    </row>
    <row r="568" spans="1:37" x14ac:dyDescent="0.2">
      <c r="A568" s="312"/>
      <c r="B568" s="312"/>
      <c r="C568" s="313"/>
      <c r="D568" s="312"/>
      <c r="E568" s="312"/>
      <c r="F568" s="312"/>
      <c r="G568" s="312"/>
      <c r="H568" s="312"/>
      <c r="I568" s="312"/>
      <c r="J568" s="312"/>
      <c r="K568" s="312"/>
      <c r="L568" s="312"/>
      <c r="M568" s="312"/>
      <c r="N568" s="312"/>
      <c r="O568" s="312"/>
      <c r="P568" s="312"/>
      <c r="Q568" s="312"/>
      <c r="R568" s="312"/>
      <c r="S568" s="312"/>
      <c r="T568" s="312"/>
      <c r="U568" s="312"/>
      <c r="V568" s="312"/>
      <c r="W568" s="312"/>
      <c r="X568" s="312"/>
      <c r="Y568" s="312"/>
      <c r="Z568" s="312"/>
      <c r="AA568" s="312"/>
      <c r="AB568" s="312"/>
      <c r="AC568" s="312"/>
      <c r="AD568" s="312"/>
      <c r="AE568" s="312"/>
      <c r="AF568" s="312"/>
      <c r="AG568" s="312"/>
      <c r="AH568" s="312"/>
      <c r="AI568" s="312"/>
      <c r="AJ568" s="312"/>
      <c r="AK568" s="312"/>
    </row>
    <row r="569" spans="1:37" x14ac:dyDescent="0.2">
      <c r="A569" s="312"/>
      <c r="B569" s="312"/>
      <c r="C569" s="313"/>
      <c r="D569" s="312"/>
      <c r="E569" s="312"/>
      <c r="F569" s="312"/>
      <c r="G569" s="312"/>
      <c r="H569" s="312"/>
      <c r="I569" s="312"/>
      <c r="J569" s="312"/>
      <c r="K569" s="312"/>
      <c r="L569" s="312"/>
      <c r="M569" s="312"/>
      <c r="N569" s="312"/>
      <c r="O569" s="312"/>
      <c r="P569" s="312"/>
      <c r="Q569" s="312"/>
      <c r="R569" s="312"/>
      <c r="S569" s="312"/>
      <c r="T569" s="312"/>
      <c r="U569" s="312"/>
      <c r="V569" s="312"/>
      <c r="W569" s="312"/>
      <c r="X569" s="312"/>
      <c r="Y569" s="312"/>
      <c r="Z569" s="312"/>
      <c r="AA569" s="312"/>
      <c r="AB569" s="312"/>
      <c r="AC569" s="312"/>
      <c r="AD569" s="312"/>
      <c r="AE569" s="312"/>
      <c r="AF569" s="312"/>
      <c r="AG569" s="312"/>
      <c r="AH569" s="312"/>
      <c r="AI569" s="312"/>
      <c r="AJ569" s="312"/>
      <c r="AK569" s="312"/>
    </row>
  </sheetData>
  <mergeCells count="16">
    <mergeCell ref="J4:J5"/>
    <mergeCell ref="A32:J33"/>
    <mergeCell ref="A114:H115"/>
    <mergeCell ref="A2:N3"/>
    <mergeCell ref="A285:F286"/>
    <mergeCell ref="L4:L5"/>
    <mergeCell ref="M4:M5"/>
    <mergeCell ref="N4:N5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orientation="portrait" horizontalDpi="4294967292" verticalDpi="0" r:id="rId1"/>
  <legacy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I217"/>
  <sheetViews>
    <sheetView workbookViewId="0">
      <selection activeCell="A2" sqref="A2:H2"/>
    </sheetView>
  </sheetViews>
  <sheetFormatPr defaultColWidth="73.140625" defaultRowHeight="12.75" x14ac:dyDescent="0.2"/>
  <cols>
    <col min="1" max="1" width="5.28515625" style="74" bestFit="1" customWidth="1"/>
    <col min="2" max="2" width="43.7109375" style="74" bestFit="1" customWidth="1"/>
    <col min="3" max="3" width="18.42578125" style="74" bestFit="1" customWidth="1"/>
    <col min="4" max="4" width="16.5703125" style="74" bestFit="1" customWidth="1"/>
    <col min="5" max="5" width="30.85546875" style="74" bestFit="1" customWidth="1"/>
    <col min="6" max="6" width="22.140625" style="74" bestFit="1" customWidth="1"/>
    <col min="7" max="7" width="21.7109375" style="74" bestFit="1" customWidth="1"/>
    <col min="8" max="8" width="26.5703125" style="74" bestFit="1" customWidth="1"/>
    <col min="9" max="9" width="72.5703125" style="74" bestFit="1" customWidth="1"/>
    <col min="10" max="16384" width="73.140625" style="74"/>
  </cols>
  <sheetData>
    <row r="2" spans="1:9" x14ac:dyDescent="0.2">
      <c r="B2" s="75" t="s">
        <v>40</v>
      </c>
    </row>
    <row r="3" spans="1:9" x14ac:dyDescent="0.2">
      <c r="B3" s="75" t="s">
        <v>1056</v>
      </c>
    </row>
    <row r="5" spans="1:9" ht="39" thickBot="1" x14ac:dyDescent="0.25">
      <c r="A5" s="208" t="s">
        <v>258</v>
      </c>
      <c r="B5" s="208" t="s">
        <v>1057</v>
      </c>
      <c r="C5" s="208" t="s">
        <v>508</v>
      </c>
      <c r="D5" s="209" t="s">
        <v>660</v>
      </c>
      <c r="E5" s="208" t="s">
        <v>661</v>
      </c>
      <c r="F5" s="208" t="s">
        <v>1058</v>
      </c>
      <c r="G5" s="208" t="s">
        <v>263</v>
      </c>
      <c r="H5" s="208" t="s">
        <v>816</v>
      </c>
      <c r="I5" s="137"/>
    </row>
    <row r="6" spans="1:9" ht="26.25" thickTop="1" x14ac:dyDescent="0.2">
      <c r="A6" s="210">
        <v>1</v>
      </c>
      <c r="B6" s="211" t="s">
        <v>1059</v>
      </c>
      <c r="C6" s="210" t="s">
        <v>1060</v>
      </c>
      <c r="D6" s="212">
        <f>100000000*100</f>
        <v>10000000000</v>
      </c>
      <c r="E6" s="213">
        <v>2000000000</v>
      </c>
      <c r="F6" s="214" t="s">
        <v>1061</v>
      </c>
      <c r="G6" s="171" t="s">
        <v>42</v>
      </c>
      <c r="H6" s="211"/>
      <c r="I6" s="137"/>
    </row>
    <row r="7" spans="1:9" x14ac:dyDescent="0.2">
      <c r="A7" s="215">
        <f>A6+1</f>
        <v>2</v>
      </c>
      <c r="B7" s="216" t="s">
        <v>1062</v>
      </c>
      <c r="C7" s="215" t="s">
        <v>1060</v>
      </c>
      <c r="D7" s="217">
        <f>4868680*100</f>
        <v>486868000</v>
      </c>
      <c r="E7" s="218">
        <f>486868*100</f>
        <v>48686800</v>
      </c>
      <c r="F7" s="219">
        <v>63018</v>
      </c>
      <c r="G7" s="220" t="s">
        <v>1063</v>
      </c>
      <c r="H7" s="216" t="s">
        <v>1064</v>
      </c>
      <c r="I7" s="137"/>
    </row>
    <row r="8" spans="1:9" x14ac:dyDescent="0.2">
      <c r="A8" s="210">
        <f t="shared" ref="A8:A22" si="0">A7+1</f>
        <v>3</v>
      </c>
      <c r="B8" s="211" t="s">
        <v>1065</v>
      </c>
      <c r="C8" s="210" t="s">
        <v>1060</v>
      </c>
      <c r="D8" s="225">
        <f>3725714*100</f>
        <v>372571400</v>
      </c>
      <c r="E8" s="226">
        <f>465714*100</f>
        <v>46571400</v>
      </c>
      <c r="F8" s="214">
        <v>63018</v>
      </c>
      <c r="G8" s="171" t="s">
        <v>1066</v>
      </c>
      <c r="H8" s="211" t="s">
        <v>1064</v>
      </c>
      <c r="I8" s="137"/>
    </row>
    <row r="9" spans="1:9" x14ac:dyDescent="0.2">
      <c r="A9" s="215">
        <f t="shared" si="0"/>
        <v>4</v>
      </c>
      <c r="B9" s="216" t="s">
        <v>1067</v>
      </c>
      <c r="C9" s="215" t="s">
        <v>446</v>
      </c>
      <c r="D9" s="217">
        <f>510988*650</f>
        <v>332142200</v>
      </c>
      <c r="E9" s="218">
        <f>510988*650</f>
        <v>332142200</v>
      </c>
      <c r="F9" s="219">
        <v>63040</v>
      </c>
      <c r="G9" s="220" t="s">
        <v>1063</v>
      </c>
      <c r="H9" s="216" t="s">
        <v>1085</v>
      </c>
      <c r="I9" s="137"/>
    </row>
    <row r="10" spans="1:9" ht="25.5" x14ac:dyDescent="0.2">
      <c r="A10" s="210">
        <f t="shared" si="0"/>
        <v>5</v>
      </c>
      <c r="B10" s="211" t="s">
        <v>1068</v>
      </c>
      <c r="C10" s="210" t="s">
        <v>449</v>
      </c>
      <c r="D10" s="212">
        <f>514286*100</f>
        <v>51428600</v>
      </c>
      <c r="E10" s="213">
        <f>514286*100</f>
        <v>51428600</v>
      </c>
      <c r="F10" s="214">
        <v>63042</v>
      </c>
      <c r="G10" s="171" t="s">
        <v>1069</v>
      </c>
      <c r="H10" s="211" t="s">
        <v>1086</v>
      </c>
      <c r="I10" s="137"/>
    </row>
    <row r="11" spans="1:9" x14ac:dyDescent="0.2">
      <c r="A11" s="215">
        <f t="shared" si="0"/>
        <v>6</v>
      </c>
      <c r="B11" s="216" t="s">
        <v>1070</v>
      </c>
      <c r="C11" s="215" t="s">
        <v>453</v>
      </c>
      <c r="D11" s="217">
        <f>2000000*100</f>
        <v>200000000</v>
      </c>
      <c r="E11" s="218">
        <f>612000*100</f>
        <v>61200000</v>
      </c>
      <c r="F11" s="219">
        <v>63095</v>
      </c>
      <c r="G11" s="220" t="s">
        <v>1071</v>
      </c>
      <c r="H11" s="216"/>
      <c r="I11" s="137"/>
    </row>
    <row r="12" spans="1:9" ht="38.25" x14ac:dyDescent="0.2">
      <c r="A12" s="210">
        <f t="shared" si="0"/>
        <v>7</v>
      </c>
      <c r="B12" s="211" t="s">
        <v>1072</v>
      </c>
      <c r="C12" s="210" t="s">
        <v>458</v>
      </c>
      <c r="D12" s="212">
        <f>9069388*601</f>
        <v>5450702188</v>
      </c>
      <c r="E12" s="213">
        <f>9069388*601</f>
        <v>5450702188</v>
      </c>
      <c r="F12" s="214">
        <v>63121</v>
      </c>
      <c r="G12" s="171" t="s">
        <v>42</v>
      </c>
      <c r="H12" s="211" t="s">
        <v>1087</v>
      </c>
      <c r="I12" s="137"/>
    </row>
    <row r="13" spans="1:9" x14ac:dyDescent="0.2">
      <c r="A13" s="215">
        <f t="shared" si="0"/>
        <v>8</v>
      </c>
      <c r="B13" s="216" t="s">
        <v>1073</v>
      </c>
      <c r="C13" s="215" t="s">
        <v>1060</v>
      </c>
      <c r="D13" s="217">
        <f>2640000*100</f>
        <v>264000000</v>
      </c>
      <c r="E13" s="218">
        <f>264000*100</f>
        <v>26400000</v>
      </c>
      <c r="F13" s="219">
        <v>63144</v>
      </c>
      <c r="G13" s="220" t="s">
        <v>669</v>
      </c>
      <c r="H13" s="216" t="s">
        <v>1064</v>
      </c>
      <c r="I13" s="137"/>
    </row>
    <row r="14" spans="1:9" x14ac:dyDescent="0.2">
      <c r="A14" s="210">
        <f t="shared" si="0"/>
        <v>9</v>
      </c>
      <c r="B14" s="211" t="s">
        <v>1074</v>
      </c>
      <c r="C14" s="210" t="s">
        <v>1060</v>
      </c>
      <c r="D14" s="227"/>
      <c r="E14" s="226">
        <f>973737*100</f>
        <v>97373700</v>
      </c>
      <c r="F14" s="214">
        <v>63146</v>
      </c>
      <c r="G14" s="171" t="s">
        <v>1063</v>
      </c>
      <c r="H14" s="211"/>
      <c r="I14" s="137"/>
    </row>
    <row r="15" spans="1:9" x14ac:dyDescent="0.2">
      <c r="A15" s="215">
        <f t="shared" si="0"/>
        <v>10</v>
      </c>
      <c r="B15" s="220" t="s">
        <v>1075</v>
      </c>
      <c r="C15" s="215" t="s">
        <v>1060</v>
      </c>
      <c r="D15" s="217">
        <f>12000000*100</f>
        <v>1200000000</v>
      </c>
      <c r="E15" s="218">
        <f>1500000*100</f>
        <v>150000000</v>
      </c>
      <c r="F15" s="219">
        <v>63211</v>
      </c>
      <c r="G15" s="220" t="s">
        <v>1076</v>
      </c>
      <c r="H15" s="216" t="s">
        <v>1064</v>
      </c>
      <c r="I15" s="137"/>
    </row>
    <row r="16" spans="1:9" x14ac:dyDescent="0.2">
      <c r="A16" s="210">
        <f t="shared" si="0"/>
        <v>11</v>
      </c>
      <c r="B16" s="171" t="s">
        <v>1077</v>
      </c>
      <c r="C16" s="210" t="s">
        <v>453</v>
      </c>
      <c r="D16" s="212">
        <v>100000000</v>
      </c>
      <c r="E16" s="228">
        <v>45000000</v>
      </c>
      <c r="F16" s="214">
        <v>63215</v>
      </c>
      <c r="G16" s="171" t="s">
        <v>1063</v>
      </c>
      <c r="H16" s="211"/>
      <c r="I16" s="137"/>
    </row>
    <row r="17" spans="1:9" x14ac:dyDescent="0.2">
      <c r="A17" s="215">
        <f t="shared" si="0"/>
        <v>12</v>
      </c>
      <c r="B17" s="220" t="s">
        <v>1078</v>
      </c>
      <c r="C17" s="215" t="s">
        <v>1060</v>
      </c>
      <c r="D17" s="217">
        <v>93142900</v>
      </c>
      <c r="E17" s="218">
        <v>93142900</v>
      </c>
      <c r="F17" s="219">
        <v>63218</v>
      </c>
      <c r="G17" s="220" t="s">
        <v>1079</v>
      </c>
      <c r="H17" s="216"/>
      <c r="I17" s="137"/>
    </row>
    <row r="18" spans="1:9" x14ac:dyDescent="0.2">
      <c r="A18" s="210">
        <f t="shared" si="0"/>
        <v>13</v>
      </c>
      <c r="B18" s="171" t="s">
        <v>1080</v>
      </c>
      <c r="C18" s="210" t="s">
        <v>453</v>
      </c>
      <c r="D18" s="229">
        <v>100000000</v>
      </c>
      <c r="E18" s="213">
        <v>30000000</v>
      </c>
      <c r="F18" s="214">
        <v>63244</v>
      </c>
      <c r="G18" s="171" t="s">
        <v>1063</v>
      </c>
      <c r="H18" s="211"/>
      <c r="I18" s="137"/>
    </row>
    <row r="19" spans="1:9" x14ac:dyDescent="0.2">
      <c r="A19" s="215">
        <f t="shared" si="0"/>
        <v>14</v>
      </c>
      <c r="B19" s="220" t="s">
        <v>1073</v>
      </c>
      <c r="C19" s="215" t="s">
        <v>1060</v>
      </c>
      <c r="D19" s="217">
        <v>39600000</v>
      </c>
      <c r="E19" s="218">
        <v>39600000</v>
      </c>
      <c r="F19" s="219" t="s">
        <v>1081</v>
      </c>
      <c r="G19" s="220" t="s">
        <v>669</v>
      </c>
      <c r="H19" s="216"/>
      <c r="I19" s="137"/>
    </row>
    <row r="20" spans="1:9" x14ac:dyDescent="0.2">
      <c r="A20" s="210">
        <f t="shared" si="0"/>
        <v>15</v>
      </c>
      <c r="B20" s="171" t="s">
        <v>1082</v>
      </c>
      <c r="C20" s="210" t="s">
        <v>453</v>
      </c>
      <c r="D20" s="212">
        <v>40000000</v>
      </c>
      <c r="E20" s="213">
        <v>12000000</v>
      </c>
      <c r="F20" s="214">
        <v>63262</v>
      </c>
      <c r="G20" s="171" t="s">
        <v>1071</v>
      </c>
      <c r="H20" s="211"/>
      <c r="I20" s="137"/>
    </row>
    <row r="21" spans="1:9" x14ac:dyDescent="0.2">
      <c r="A21" s="215">
        <f t="shared" si="0"/>
        <v>16</v>
      </c>
      <c r="B21" s="220" t="s">
        <v>1083</v>
      </c>
      <c r="C21" s="215" t="s">
        <v>453</v>
      </c>
      <c r="D21" s="230">
        <v>100000000</v>
      </c>
      <c r="E21" s="218">
        <v>40000000</v>
      </c>
      <c r="F21" s="219">
        <v>63265</v>
      </c>
      <c r="G21" s="220" t="s">
        <v>1063</v>
      </c>
      <c r="H21" s="216"/>
      <c r="I21" s="137"/>
    </row>
    <row r="22" spans="1:9" ht="13.5" thickBot="1" x14ac:dyDescent="0.25">
      <c r="A22" s="210">
        <f t="shared" si="0"/>
        <v>17</v>
      </c>
      <c r="B22" s="211" t="s">
        <v>1084</v>
      </c>
      <c r="C22" s="210" t="s">
        <v>1060</v>
      </c>
      <c r="D22" s="229">
        <f>4900000*100</f>
        <v>490000000</v>
      </c>
      <c r="E22" s="231">
        <v>70000000</v>
      </c>
      <c r="F22" s="214">
        <v>63276</v>
      </c>
      <c r="G22" s="171" t="s">
        <v>1079</v>
      </c>
      <c r="H22" s="211" t="s">
        <v>1064</v>
      </c>
      <c r="I22" s="137"/>
    </row>
    <row r="23" spans="1:9" ht="14.25" thickTop="1" thickBot="1" x14ac:dyDescent="0.25">
      <c r="A23" s="221"/>
      <c r="B23" s="222"/>
      <c r="C23" s="223" t="s">
        <v>39</v>
      </c>
      <c r="D23" s="223">
        <f>SUM(D6:D22)</f>
        <v>19320455288</v>
      </c>
      <c r="E23" s="223">
        <f>SUM(E6:E22)</f>
        <v>8594247788</v>
      </c>
      <c r="F23" s="224"/>
      <c r="G23" s="221"/>
      <c r="H23" s="222"/>
      <c r="I23" s="137"/>
    </row>
    <row r="24" spans="1:9" ht="13.5" thickTop="1" x14ac:dyDescent="0.2">
      <c r="A24" s="168"/>
      <c r="B24" s="171"/>
      <c r="C24" s="166"/>
      <c r="D24" s="166"/>
      <c r="E24" s="167"/>
      <c r="F24" s="167"/>
      <c r="G24" s="170"/>
      <c r="H24" s="168"/>
      <c r="I24" s="137"/>
    </row>
    <row r="25" spans="1:9" x14ac:dyDescent="0.2">
      <c r="A25" s="185"/>
      <c r="B25" s="185"/>
      <c r="C25" s="185"/>
      <c r="D25" s="185"/>
      <c r="E25" s="186"/>
      <c r="F25" s="186"/>
      <c r="G25" s="49"/>
      <c r="H25" s="49"/>
      <c r="I25" s="137"/>
    </row>
    <row r="26" spans="1:9" x14ac:dyDescent="0.2">
      <c r="B26" s="75" t="s">
        <v>640</v>
      </c>
    </row>
    <row r="27" spans="1:9" x14ac:dyDescent="0.2">
      <c r="B27" s="75" t="s">
        <v>1056</v>
      </c>
    </row>
    <row r="28" spans="1:9" x14ac:dyDescent="0.2">
      <c r="B28" s="75"/>
    </row>
    <row r="29" spans="1:9" ht="13.5" thickBot="1" x14ac:dyDescent="0.25">
      <c r="A29" s="208" t="s">
        <v>258</v>
      </c>
      <c r="B29" s="208" t="s">
        <v>1057</v>
      </c>
      <c r="C29" s="208" t="s">
        <v>508</v>
      </c>
      <c r="D29" s="208" t="s">
        <v>441</v>
      </c>
      <c r="E29" s="209" t="s">
        <v>1088</v>
      </c>
      <c r="F29" s="208" t="s">
        <v>262</v>
      </c>
      <c r="G29" s="208" t="s">
        <v>1058</v>
      </c>
      <c r="H29" s="208" t="s">
        <v>263</v>
      </c>
    </row>
    <row r="30" spans="1:9" ht="13.5" thickTop="1" x14ac:dyDescent="0.2">
      <c r="A30" s="210">
        <v>1</v>
      </c>
      <c r="B30" s="171" t="s">
        <v>862</v>
      </c>
      <c r="C30" s="210" t="s">
        <v>453</v>
      </c>
      <c r="D30" s="249" t="s">
        <v>1089</v>
      </c>
      <c r="E30" s="250">
        <v>50000</v>
      </c>
      <c r="F30" s="212">
        <f t="shared" ref="F30:F59" si="1">E30*100</f>
        <v>5000000</v>
      </c>
      <c r="G30" s="210" t="s">
        <v>1090</v>
      </c>
      <c r="H30" s="171" t="s">
        <v>1091</v>
      </c>
    </row>
    <row r="31" spans="1:9" x14ac:dyDescent="0.2">
      <c r="A31" s="215">
        <f>A30+1</f>
        <v>2</v>
      </c>
      <c r="B31" s="220" t="s">
        <v>1023</v>
      </c>
      <c r="C31" s="251" t="s">
        <v>458</v>
      </c>
      <c r="D31" s="252" t="s">
        <v>695</v>
      </c>
      <c r="E31" s="253">
        <v>5552500.9299999997</v>
      </c>
      <c r="F31" s="217">
        <f t="shared" si="1"/>
        <v>555250093</v>
      </c>
      <c r="G31" s="215" t="s">
        <v>1092</v>
      </c>
      <c r="H31" s="220" t="s">
        <v>1093</v>
      </c>
    </row>
    <row r="32" spans="1:9" x14ac:dyDescent="0.2">
      <c r="A32" s="210">
        <f t="shared" ref="A32:A66" si="2">A31+1</f>
        <v>3</v>
      </c>
      <c r="B32" s="171" t="s">
        <v>1094</v>
      </c>
      <c r="C32" s="210" t="s">
        <v>453</v>
      </c>
      <c r="D32" s="210" t="s">
        <v>1095</v>
      </c>
      <c r="E32" s="254">
        <v>168480</v>
      </c>
      <c r="F32" s="212">
        <f t="shared" si="1"/>
        <v>16848000</v>
      </c>
      <c r="G32" s="210" t="s">
        <v>1096</v>
      </c>
      <c r="H32" s="171" t="s">
        <v>1091</v>
      </c>
    </row>
    <row r="33" spans="1:8" x14ac:dyDescent="0.2">
      <c r="A33" s="215">
        <f t="shared" si="2"/>
        <v>4</v>
      </c>
      <c r="B33" s="220" t="s">
        <v>736</v>
      </c>
      <c r="C33" s="251" t="s">
        <v>453</v>
      </c>
      <c r="D33" s="252" t="s">
        <v>635</v>
      </c>
      <c r="E33" s="253">
        <v>575000</v>
      </c>
      <c r="F33" s="217">
        <f t="shared" si="1"/>
        <v>57500000</v>
      </c>
      <c r="G33" s="219">
        <v>62966</v>
      </c>
      <c r="H33" s="220" t="s">
        <v>1097</v>
      </c>
    </row>
    <row r="34" spans="1:8" ht="25.5" x14ac:dyDescent="0.2">
      <c r="A34" s="210">
        <f t="shared" si="2"/>
        <v>5</v>
      </c>
      <c r="B34" s="171" t="s">
        <v>1098</v>
      </c>
      <c r="C34" s="210" t="s">
        <v>453</v>
      </c>
      <c r="D34" s="255" t="s">
        <v>1099</v>
      </c>
      <c r="E34" s="250">
        <v>172500</v>
      </c>
      <c r="F34" s="212">
        <f t="shared" si="1"/>
        <v>17250000</v>
      </c>
      <c r="G34" s="214">
        <v>62969</v>
      </c>
      <c r="H34" s="171" t="s">
        <v>1100</v>
      </c>
    </row>
    <row r="35" spans="1:8" x14ac:dyDescent="0.2">
      <c r="A35" s="215">
        <f t="shared" si="2"/>
        <v>6</v>
      </c>
      <c r="B35" s="220" t="s">
        <v>879</v>
      </c>
      <c r="C35" s="215" t="s">
        <v>458</v>
      </c>
      <c r="D35" s="252" t="s">
        <v>621</v>
      </c>
      <c r="E35" s="253">
        <v>5300000</v>
      </c>
      <c r="F35" s="217">
        <f t="shared" si="1"/>
        <v>530000000</v>
      </c>
      <c r="G35" s="219">
        <v>62986</v>
      </c>
      <c r="H35" s="220" t="s">
        <v>1101</v>
      </c>
    </row>
    <row r="36" spans="1:8" x14ac:dyDescent="0.2">
      <c r="A36" s="210">
        <f t="shared" si="2"/>
        <v>7</v>
      </c>
      <c r="B36" s="171" t="s">
        <v>762</v>
      </c>
      <c r="C36" s="256" t="s">
        <v>449</v>
      </c>
      <c r="D36" s="257" t="s">
        <v>633</v>
      </c>
      <c r="E36" s="250">
        <v>1837763</v>
      </c>
      <c r="F36" s="212">
        <f t="shared" si="1"/>
        <v>183776300</v>
      </c>
      <c r="G36" s="214">
        <v>62988</v>
      </c>
      <c r="H36" s="171" t="s">
        <v>1102</v>
      </c>
    </row>
    <row r="37" spans="1:8" x14ac:dyDescent="0.2">
      <c r="A37" s="215">
        <f t="shared" si="2"/>
        <v>8</v>
      </c>
      <c r="B37" s="220" t="s">
        <v>916</v>
      </c>
      <c r="C37" s="251" t="s">
        <v>449</v>
      </c>
      <c r="D37" s="252" t="s">
        <v>635</v>
      </c>
      <c r="E37" s="253">
        <v>2134845</v>
      </c>
      <c r="F37" s="217">
        <f t="shared" si="1"/>
        <v>213484500</v>
      </c>
      <c r="G37" s="219">
        <v>62988</v>
      </c>
      <c r="H37" s="220" t="s">
        <v>1071</v>
      </c>
    </row>
    <row r="38" spans="1:8" x14ac:dyDescent="0.2">
      <c r="A38" s="210">
        <f t="shared" si="2"/>
        <v>9</v>
      </c>
      <c r="B38" s="171" t="s">
        <v>929</v>
      </c>
      <c r="C38" s="210" t="s">
        <v>453</v>
      </c>
      <c r="D38" s="257" t="s">
        <v>635</v>
      </c>
      <c r="E38" s="250">
        <v>1153412</v>
      </c>
      <c r="F38" s="212">
        <f t="shared" si="1"/>
        <v>115341200</v>
      </c>
      <c r="G38" s="214">
        <v>63004</v>
      </c>
      <c r="H38" s="171" t="s">
        <v>665</v>
      </c>
    </row>
    <row r="39" spans="1:8" x14ac:dyDescent="0.2">
      <c r="A39" s="215">
        <f t="shared" si="2"/>
        <v>10</v>
      </c>
      <c r="B39" s="220" t="s">
        <v>1103</v>
      </c>
      <c r="C39" s="251" t="s">
        <v>453</v>
      </c>
      <c r="D39" s="252" t="s">
        <v>621</v>
      </c>
      <c r="E39" s="253">
        <v>330000</v>
      </c>
      <c r="F39" s="217">
        <f t="shared" si="1"/>
        <v>33000000</v>
      </c>
      <c r="G39" s="219">
        <v>63022</v>
      </c>
      <c r="H39" s="220" t="s">
        <v>1071</v>
      </c>
    </row>
    <row r="40" spans="1:8" x14ac:dyDescent="0.2">
      <c r="A40" s="210">
        <f t="shared" si="2"/>
        <v>11</v>
      </c>
      <c r="B40" s="171" t="s">
        <v>798</v>
      </c>
      <c r="C40" s="256" t="s">
        <v>453</v>
      </c>
      <c r="D40" s="258" t="s">
        <v>1104</v>
      </c>
      <c r="E40" s="250">
        <v>525000</v>
      </c>
      <c r="F40" s="212">
        <f t="shared" si="1"/>
        <v>52500000</v>
      </c>
      <c r="G40" s="214">
        <v>63051</v>
      </c>
      <c r="H40" s="171" t="s">
        <v>1105</v>
      </c>
    </row>
    <row r="41" spans="1:8" x14ac:dyDescent="0.2">
      <c r="A41" s="215">
        <f t="shared" si="2"/>
        <v>12</v>
      </c>
      <c r="B41" s="220" t="s">
        <v>1106</v>
      </c>
      <c r="C41" s="215" t="s">
        <v>453</v>
      </c>
      <c r="D41" s="259" t="s">
        <v>1107</v>
      </c>
      <c r="E41" s="253">
        <v>1000000</v>
      </c>
      <c r="F41" s="217">
        <f t="shared" si="1"/>
        <v>100000000</v>
      </c>
      <c r="G41" s="219">
        <v>63059</v>
      </c>
      <c r="H41" s="220" t="s">
        <v>1091</v>
      </c>
    </row>
    <row r="42" spans="1:8" x14ac:dyDescent="0.2">
      <c r="A42" s="210">
        <f t="shared" si="2"/>
        <v>13</v>
      </c>
      <c r="B42" s="171" t="s">
        <v>647</v>
      </c>
      <c r="C42" s="210" t="s">
        <v>458</v>
      </c>
      <c r="D42" s="256" t="s">
        <v>1108</v>
      </c>
      <c r="E42" s="250">
        <v>3690473</v>
      </c>
      <c r="F42" s="212">
        <f t="shared" si="1"/>
        <v>369047300</v>
      </c>
      <c r="G42" s="214">
        <v>63070</v>
      </c>
      <c r="H42" s="171" t="s">
        <v>1101</v>
      </c>
    </row>
    <row r="43" spans="1:8" x14ac:dyDescent="0.2">
      <c r="A43" s="215">
        <f t="shared" si="2"/>
        <v>14</v>
      </c>
      <c r="B43" s="220" t="s">
        <v>659</v>
      </c>
      <c r="C43" s="215" t="s">
        <v>453</v>
      </c>
      <c r="D43" s="259" t="s">
        <v>1109</v>
      </c>
      <c r="E43" s="253">
        <v>1056000</v>
      </c>
      <c r="F43" s="217">
        <f t="shared" si="1"/>
        <v>105600000</v>
      </c>
      <c r="G43" s="219">
        <v>63076</v>
      </c>
      <c r="H43" s="220" t="s">
        <v>987</v>
      </c>
    </row>
    <row r="44" spans="1:8" x14ac:dyDescent="0.2">
      <c r="A44" s="210">
        <f t="shared" si="2"/>
        <v>15</v>
      </c>
      <c r="B44" s="171" t="s">
        <v>1110</v>
      </c>
      <c r="C44" s="210" t="s">
        <v>458</v>
      </c>
      <c r="D44" s="249" t="s">
        <v>1111</v>
      </c>
      <c r="E44" s="250">
        <v>6417770</v>
      </c>
      <c r="F44" s="212">
        <f t="shared" si="1"/>
        <v>641777000</v>
      </c>
      <c r="G44" s="214">
        <v>63086</v>
      </c>
      <c r="H44" s="171" t="s">
        <v>1093</v>
      </c>
    </row>
    <row r="45" spans="1:8" x14ac:dyDescent="0.2">
      <c r="A45" s="215">
        <f t="shared" si="2"/>
        <v>16</v>
      </c>
      <c r="B45" s="220" t="s">
        <v>1112</v>
      </c>
      <c r="C45" s="215" t="s">
        <v>453</v>
      </c>
      <c r="D45" s="259" t="s">
        <v>477</v>
      </c>
      <c r="E45" s="253">
        <v>500852</v>
      </c>
      <c r="F45" s="217">
        <f t="shared" si="1"/>
        <v>50085200</v>
      </c>
      <c r="G45" s="219">
        <v>63088</v>
      </c>
      <c r="H45" s="220" t="s">
        <v>1105</v>
      </c>
    </row>
    <row r="46" spans="1:8" x14ac:dyDescent="0.2">
      <c r="A46" s="210">
        <f t="shared" si="2"/>
        <v>17</v>
      </c>
      <c r="B46" s="171" t="s">
        <v>1113</v>
      </c>
      <c r="C46" s="256" t="s">
        <v>449</v>
      </c>
      <c r="D46" s="257" t="s">
        <v>635</v>
      </c>
      <c r="E46" s="250">
        <v>672000</v>
      </c>
      <c r="F46" s="212">
        <f t="shared" si="1"/>
        <v>67200000</v>
      </c>
      <c r="G46" s="214">
        <v>63095</v>
      </c>
      <c r="H46" s="171" t="s">
        <v>1069</v>
      </c>
    </row>
    <row r="47" spans="1:8" x14ac:dyDescent="0.2">
      <c r="A47" s="215">
        <f t="shared" si="2"/>
        <v>18</v>
      </c>
      <c r="B47" s="220" t="s">
        <v>1114</v>
      </c>
      <c r="C47" s="215" t="s">
        <v>453</v>
      </c>
      <c r="D47" s="259" t="s">
        <v>478</v>
      </c>
      <c r="E47" s="253">
        <v>1840000</v>
      </c>
      <c r="F47" s="217">
        <f t="shared" si="1"/>
        <v>184000000</v>
      </c>
      <c r="G47" s="219" t="s">
        <v>1115</v>
      </c>
      <c r="H47" s="220" t="s">
        <v>1091</v>
      </c>
    </row>
    <row r="48" spans="1:8" x14ac:dyDescent="0.2">
      <c r="A48" s="210">
        <f t="shared" si="2"/>
        <v>19</v>
      </c>
      <c r="B48" s="171" t="s">
        <v>608</v>
      </c>
      <c r="C48" s="210" t="s">
        <v>453</v>
      </c>
      <c r="D48" s="257" t="s">
        <v>621</v>
      </c>
      <c r="E48" s="250">
        <v>546192.5</v>
      </c>
      <c r="F48" s="212">
        <f t="shared" si="1"/>
        <v>54619250</v>
      </c>
      <c r="G48" s="214">
        <v>63122</v>
      </c>
      <c r="H48" s="171" t="s">
        <v>1076</v>
      </c>
    </row>
    <row r="49" spans="1:8" ht="25.5" x14ac:dyDescent="0.2">
      <c r="A49" s="215">
        <f t="shared" si="2"/>
        <v>20</v>
      </c>
      <c r="B49" s="220" t="s">
        <v>727</v>
      </c>
      <c r="C49" s="215" t="s">
        <v>453</v>
      </c>
      <c r="D49" s="252" t="s">
        <v>985</v>
      </c>
      <c r="E49" s="253">
        <v>48500</v>
      </c>
      <c r="F49" s="217">
        <f t="shared" si="1"/>
        <v>4850000</v>
      </c>
      <c r="G49" s="219">
        <v>63138</v>
      </c>
      <c r="H49" s="220" t="s">
        <v>1100</v>
      </c>
    </row>
    <row r="50" spans="1:8" ht="25.5" x14ac:dyDescent="0.2">
      <c r="A50" s="210">
        <f t="shared" si="2"/>
        <v>21</v>
      </c>
      <c r="B50" s="171" t="s">
        <v>1116</v>
      </c>
      <c r="C50" s="210" t="s">
        <v>453</v>
      </c>
      <c r="D50" s="257" t="s">
        <v>635</v>
      </c>
      <c r="E50" s="250">
        <v>400000</v>
      </c>
      <c r="F50" s="212">
        <f t="shared" si="1"/>
        <v>40000000</v>
      </c>
      <c r="G50" s="214">
        <v>63159</v>
      </c>
      <c r="H50" s="171" t="s">
        <v>1100</v>
      </c>
    </row>
    <row r="51" spans="1:8" x14ac:dyDescent="0.2">
      <c r="A51" s="215">
        <f t="shared" si="2"/>
        <v>22</v>
      </c>
      <c r="B51" s="220" t="s">
        <v>1117</v>
      </c>
      <c r="C51" s="215" t="s">
        <v>453</v>
      </c>
      <c r="D51" s="252" t="s">
        <v>633</v>
      </c>
      <c r="E51" s="253">
        <v>1000000</v>
      </c>
      <c r="F51" s="217">
        <f t="shared" si="1"/>
        <v>100000000</v>
      </c>
      <c r="G51" s="219">
        <v>63196</v>
      </c>
      <c r="H51" s="220" t="s">
        <v>1063</v>
      </c>
    </row>
    <row r="52" spans="1:8" x14ac:dyDescent="0.2">
      <c r="A52" s="210">
        <f t="shared" si="2"/>
        <v>23</v>
      </c>
      <c r="B52" s="211" t="s">
        <v>1118</v>
      </c>
      <c r="C52" s="210" t="s">
        <v>458</v>
      </c>
      <c r="D52" s="210" t="s">
        <v>621</v>
      </c>
      <c r="E52" s="260">
        <v>9237540</v>
      </c>
      <c r="F52" s="261">
        <f t="shared" si="1"/>
        <v>923754000</v>
      </c>
      <c r="G52" s="214">
        <v>63211</v>
      </c>
      <c r="H52" s="211" t="s">
        <v>1101</v>
      </c>
    </row>
    <row r="53" spans="1:8" x14ac:dyDescent="0.2">
      <c r="A53" s="215">
        <f t="shared" si="2"/>
        <v>24</v>
      </c>
      <c r="B53" s="220" t="s">
        <v>1119</v>
      </c>
      <c r="C53" s="215" t="s">
        <v>1060</v>
      </c>
      <c r="D53" s="215" t="s">
        <v>1120</v>
      </c>
      <c r="E53" s="253">
        <v>1155000</v>
      </c>
      <c r="F53" s="217">
        <f t="shared" si="1"/>
        <v>115500000</v>
      </c>
      <c r="G53" s="219">
        <v>63223</v>
      </c>
      <c r="H53" s="220" t="s">
        <v>1071</v>
      </c>
    </row>
    <row r="54" spans="1:8" x14ac:dyDescent="0.2">
      <c r="A54" s="210">
        <f t="shared" si="2"/>
        <v>25</v>
      </c>
      <c r="B54" s="211" t="s">
        <v>912</v>
      </c>
      <c r="C54" s="210" t="s">
        <v>458</v>
      </c>
      <c r="D54" s="210" t="s">
        <v>448</v>
      </c>
      <c r="E54" s="260">
        <v>15301440</v>
      </c>
      <c r="F54" s="261">
        <f t="shared" si="1"/>
        <v>1530144000</v>
      </c>
      <c r="G54" s="214">
        <v>63236</v>
      </c>
      <c r="H54" s="211" t="s">
        <v>1093</v>
      </c>
    </row>
    <row r="55" spans="1:8" x14ac:dyDescent="0.2">
      <c r="A55" s="215">
        <f t="shared" si="2"/>
        <v>26</v>
      </c>
      <c r="B55" s="216" t="s">
        <v>1121</v>
      </c>
      <c r="C55" s="215" t="s">
        <v>458</v>
      </c>
      <c r="D55" s="215" t="s">
        <v>1122</v>
      </c>
      <c r="E55" s="262">
        <v>16858786</v>
      </c>
      <c r="F55" s="230">
        <f t="shared" si="1"/>
        <v>1685878600</v>
      </c>
      <c r="G55" s="219">
        <v>63236</v>
      </c>
      <c r="H55" s="216" t="s">
        <v>1071</v>
      </c>
    </row>
    <row r="56" spans="1:8" x14ac:dyDescent="0.2">
      <c r="A56" s="210">
        <f t="shared" si="2"/>
        <v>27</v>
      </c>
      <c r="B56" s="263" t="s">
        <v>726</v>
      </c>
      <c r="C56" s="264" t="s">
        <v>453</v>
      </c>
      <c r="D56" s="264" t="s">
        <v>633</v>
      </c>
      <c r="E56" s="265">
        <v>1209375</v>
      </c>
      <c r="F56" s="266">
        <f t="shared" si="1"/>
        <v>120937500</v>
      </c>
      <c r="G56" s="214">
        <v>63247</v>
      </c>
      <c r="H56" s="267" t="s">
        <v>1063</v>
      </c>
    </row>
    <row r="57" spans="1:8" x14ac:dyDescent="0.2">
      <c r="A57" s="215">
        <f t="shared" si="2"/>
        <v>28</v>
      </c>
      <c r="B57" s="216" t="s">
        <v>863</v>
      </c>
      <c r="C57" s="215" t="s">
        <v>453</v>
      </c>
      <c r="D57" s="215" t="s">
        <v>633</v>
      </c>
      <c r="E57" s="262">
        <v>503125</v>
      </c>
      <c r="F57" s="230">
        <f t="shared" si="1"/>
        <v>50312500</v>
      </c>
      <c r="G57" s="219">
        <v>63255</v>
      </c>
      <c r="H57" s="220" t="s">
        <v>1123</v>
      </c>
    </row>
    <row r="58" spans="1:8" x14ac:dyDescent="0.2">
      <c r="A58" s="210">
        <f t="shared" si="2"/>
        <v>29</v>
      </c>
      <c r="B58" s="211" t="s">
        <v>588</v>
      </c>
      <c r="C58" s="256" t="s">
        <v>453</v>
      </c>
      <c r="D58" s="210" t="s">
        <v>1124</v>
      </c>
      <c r="E58" s="260">
        <v>820000</v>
      </c>
      <c r="F58" s="261">
        <f t="shared" si="1"/>
        <v>82000000</v>
      </c>
      <c r="G58" s="214">
        <v>63256</v>
      </c>
      <c r="H58" s="211" t="s">
        <v>1091</v>
      </c>
    </row>
    <row r="59" spans="1:8" x14ac:dyDescent="0.2">
      <c r="A59" s="215">
        <f t="shared" si="2"/>
        <v>30</v>
      </c>
      <c r="B59" s="216" t="s">
        <v>1125</v>
      </c>
      <c r="C59" s="215" t="s">
        <v>446</v>
      </c>
      <c r="D59" s="215" t="s">
        <v>621</v>
      </c>
      <c r="E59" s="262">
        <v>1250000</v>
      </c>
      <c r="F59" s="230">
        <f t="shared" si="1"/>
        <v>125000000</v>
      </c>
      <c r="G59" s="219">
        <v>63256</v>
      </c>
      <c r="H59" s="216" t="s">
        <v>1126</v>
      </c>
    </row>
    <row r="60" spans="1:8" x14ac:dyDescent="0.2">
      <c r="A60" s="210">
        <f t="shared" si="2"/>
        <v>31</v>
      </c>
      <c r="B60" s="211" t="s">
        <v>639</v>
      </c>
      <c r="C60" s="210" t="s">
        <v>449</v>
      </c>
      <c r="D60" s="249" t="s">
        <v>478</v>
      </c>
      <c r="E60" s="260">
        <v>1159836.1299999999</v>
      </c>
      <c r="F60" s="261">
        <f t="shared" ref="F60:F65" si="3">E60*100</f>
        <v>115983612.99999999</v>
      </c>
      <c r="G60" s="214">
        <v>63256</v>
      </c>
      <c r="H60" s="211" t="s">
        <v>1093</v>
      </c>
    </row>
    <row r="61" spans="1:8" x14ac:dyDescent="0.2">
      <c r="A61" s="215">
        <f t="shared" si="2"/>
        <v>32</v>
      </c>
      <c r="B61" s="216" t="s">
        <v>864</v>
      </c>
      <c r="C61" s="215" t="s">
        <v>453</v>
      </c>
      <c r="D61" s="251" t="s">
        <v>635</v>
      </c>
      <c r="E61" s="262">
        <v>169740</v>
      </c>
      <c r="F61" s="230">
        <f t="shared" si="3"/>
        <v>16974000</v>
      </c>
      <c r="G61" s="219">
        <v>63269</v>
      </c>
      <c r="H61" s="216" t="s">
        <v>1123</v>
      </c>
    </row>
    <row r="62" spans="1:8" ht="25.5" x14ac:dyDescent="0.2">
      <c r="A62" s="210">
        <f t="shared" si="2"/>
        <v>33</v>
      </c>
      <c r="B62" s="171" t="s">
        <v>853</v>
      </c>
      <c r="C62" s="210" t="s">
        <v>453</v>
      </c>
      <c r="D62" s="249" t="s">
        <v>448</v>
      </c>
      <c r="E62" s="250">
        <v>917647.5</v>
      </c>
      <c r="F62" s="261">
        <f t="shared" si="3"/>
        <v>91764750</v>
      </c>
      <c r="G62" s="214">
        <v>63270</v>
      </c>
      <c r="H62" s="171" t="s">
        <v>1100</v>
      </c>
    </row>
    <row r="63" spans="1:8" x14ac:dyDescent="0.2">
      <c r="A63" s="215">
        <f t="shared" si="2"/>
        <v>34</v>
      </c>
      <c r="B63" s="220" t="s">
        <v>1127</v>
      </c>
      <c r="C63" s="215" t="s">
        <v>446</v>
      </c>
      <c r="D63" s="251" t="s">
        <v>1128</v>
      </c>
      <c r="E63" s="253">
        <v>1200000</v>
      </c>
      <c r="F63" s="230">
        <f t="shared" si="3"/>
        <v>120000000</v>
      </c>
      <c r="G63" s="219">
        <v>63276</v>
      </c>
      <c r="H63" s="220" t="s">
        <v>1071</v>
      </c>
    </row>
    <row r="64" spans="1:8" x14ac:dyDescent="0.2">
      <c r="A64" s="210">
        <f t="shared" si="2"/>
        <v>35</v>
      </c>
      <c r="B64" s="171" t="s">
        <v>1129</v>
      </c>
      <c r="C64" s="210" t="s">
        <v>453</v>
      </c>
      <c r="D64" s="256" t="s">
        <v>635</v>
      </c>
      <c r="E64" s="250">
        <v>180000</v>
      </c>
      <c r="F64" s="261">
        <f t="shared" si="3"/>
        <v>18000000</v>
      </c>
      <c r="G64" s="214">
        <v>63275</v>
      </c>
      <c r="H64" s="171" t="s">
        <v>1076</v>
      </c>
    </row>
    <row r="65" spans="1:8" x14ac:dyDescent="0.2">
      <c r="A65" s="215">
        <f t="shared" si="2"/>
        <v>36</v>
      </c>
      <c r="B65" s="220" t="s">
        <v>1130</v>
      </c>
      <c r="C65" s="215" t="s">
        <v>453</v>
      </c>
      <c r="D65" s="251" t="s">
        <v>635</v>
      </c>
      <c r="E65" s="253">
        <v>1008543.59</v>
      </c>
      <c r="F65" s="230">
        <f t="shared" si="3"/>
        <v>100854359</v>
      </c>
      <c r="G65" s="219">
        <v>63277</v>
      </c>
      <c r="H65" s="220" t="s">
        <v>1076</v>
      </c>
    </row>
    <row r="66" spans="1:8" ht="13.5" thickBot="1" x14ac:dyDescent="0.25">
      <c r="A66" s="210">
        <f t="shared" si="2"/>
        <v>37</v>
      </c>
      <c r="B66" s="211" t="s">
        <v>734</v>
      </c>
      <c r="C66" s="210" t="s">
        <v>458</v>
      </c>
      <c r="D66" s="256" t="s">
        <v>478</v>
      </c>
      <c r="E66" s="268">
        <v>8101438</v>
      </c>
      <c r="F66" s="261">
        <f>E66*100</f>
        <v>810143800</v>
      </c>
      <c r="G66" s="214">
        <v>63279</v>
      </c>
      <c r="H66" s="211" t="s">
        <v>1071</v>
      </c>
    </row>
    <row r="67" spans="1:8" ht="14.25" thickTop="1" thickBot="1" x14ac:dyDescent="0.25">
      <c r="A67" s="221"/>
      <c r="B67" s="222"/>
      <c r="C67" s="221"/>
      <c r="D67" s="223" t="s">
        <v>39</v>
      </c>
      <c r="E67" s="232">
        <f>SUM(E30:E66)</f>
        <v>94043759.650000006</v>
      </c>
      <c r="F67" s="233">
        <f>SUM(F30:F66)</f>
        <v>9404375965</v>
      </c>
      <c r="G67" s="224"/>
      <c r="H67" s="221"/>
    </row>
    <row r="68" spans="1:8" ht="13.5" thickTop="1" x14ac:dyDescent="0.2">
      <c r="A68" s="63"/>
      <c r="B68" s="45"/>
      <c r="C68" s="178"/>
      <c r="D68" s="45"/>
      <c r="E68" s="45"/>
      <c r="F68" s="179"/>
      <c r="G68" s="180"/>
      <c r="H68" s="45"/>
    </row>
    <row r="70" spans="1:8" x14ac:dyDescent="0.2">
      <c r="B70" s="75" t="s">
        <v>750</v>
      </c>
    </row>
    <row r="71" spans="1:8" x14ac:dyDescent="0.2">
      <c r="B71" s="75" t="s">
        <v>1056</v>
      </c>
    </row>
    <row r="72" spans="1:8" x14ac:dyDescent="0.2">
      <c r="A72" s="188"/>
      <c r="B72" s="188"/>
      <c r="C72" s="198"/>
      <c r="D72" s="198"/>
      <c r="E72" s="198"/>
      <c r="F72" s="269"/>
      <c r="G72" s="199"/>
    </row>
    <row r="73" spans="1:8" x14ac:dyDescent="0.2">
      <c r="A73" s="234" t="s">
        <v>700</v>
      </c>
      <c r="B73" s="235" t="s">
        <v>1057</v>
      </c>
      <c r="C73" s="236" t="s">
        <v>1131</v>
      </c>
      <c r="D73" s="237" t="s">
        <v>1132</v>
      </c>
      <c r="E73" s="238" t="s">
        <v>36</v>
      </c>
      <c r="F73" s="238" t="s">
        <v>262</v>
      </c>
      <c r="G73" s="235" t="s">
        <v>1133</v>
      </c>
    </row>
    <row r="74" spans="1:8" ht="13.5" thickBot="1" x14ac:dyDescent="0.25">
      <c r="A74" s="239"/>
      <c r="B74" s="240"/>
      <c r="C74" s="240" t="s">
        <v>900</v>
      </c>
      <c r="D74" s="240" t="s">
        <v>901</v>
      </c>
      <c r="E74" s="241"/>
      <c r="F74" s="241"/>
      <c r="G74" s="240"/>
    </row>
    <row r="75" spans="1:8" ht="13.5" thickTop="1" x14ac:dyDescent="0.2">
      <c r="A75" s="215">
        <v>1</v>
      </c>
      <c r="B75" s="216" t="s">
        <v>1134</v>
      </c>
      <c r="C75" s="218">
        <v>20000001</v>
      </c>
      <c r="D75" s="218">
        <v>21200000</v>
      </c>
      <c r="E75" s="253">
        <v>1200000</v>
      </c>
      <c r="F75" s="217">
        <v>120000000</v>
      </c>
      <c r="G75" s="270" t="s">
        <v>1090</v>
      </c>
    </row>
    <row r="76" spans="1:8" x14ac:dyDescent="0.2">
      <c r="A76" s="210">
        <v>2</v>
      </c>
      <c r="B76" s="211" t="s">
        <v>1135</v>
      </c>
      <c r="C76" s="213">
        <v>280001</v>
      </c>
      <c r="D76" s="213">
        <v>352800</v>
      </c>
      <c r="E76" s="250">
        <v>72800</v>
      </c>
      <c r="F76" s="212">
        <v>7280000</v>
      </c>
      <c r="G76" s="271" t="s">
        <v>1090</v>
      </c>
    </row>
    <row r="77" spans="1:8" x14ac:dyDescent="0.2">
      <c r="A77" s="215">
        <v>3</v>
      </c>
      <c r="B77" s="216" t="s">
        <v>146</v>
      </c>
      <c r="C77" s="272">
        <v>5000001</v>
      </c>
      <c r="D77" s="272">
        <v>5500000</v>
      </c>
      <c r="E77" s="253">
        <v>500000</v>
      </c>
      <c r="F77" s="217">
        <v>50000000</v>
      </c>
      <c r="G77" s="270" t="s">
        <v>1090</v>
      </c>
    </row>
    <row r="78" spans="1:8" x14ac:dyDescent="0.2">
      <c r="A78" s="210">
        <v>4</v>
      </c>
      <c r="B78" s="211" t="s">
        <v>1136</v>
      </c>
      <c r="C78" s="226">
        <v>2000001</v>
      </c>
      <c r="D78" s="226">
        <v>2200000</v>
      </c>
      <c r="E78" s="250">
        <v>200000</v>
      </c>
      <c r="F78" s="212">
        <v>20000000</v>
      </c>
      <c r="G78" s="271" t="s">
        <v>1137</v>
      </c>
    </row>
    <row r="79" spans="1:8" x14ac:dyDescent="0.2">
      <c r="A79" s="215">
        <v>5</v>
      </c>
      <c r="B79" s="216" t="s">
        <v>1138</v>
      </c>
      <c r="C79" s="272">
        <v>646161</v>
      </c>
      <c r="D79" s="272">
        <v>711164</v>
      </c>
      <c r="E79" s="253">
        <v>65004</v>
      </c>
      <c r="F79" s="217">
        <v>6500400</v>
      </c>
      <c r="G79" s="270" t="s">
        <v>1137</v>
      </c>
    </row>
    <row r="80" spans="1:8" x14ac:dyDescent="0.2">
      <c r="A80" s="210">
        <v>6</v>
      </c>
      <c r="B80" s="211" t="s">
        <v>1139</v>
      </c>
      <c r="C80" s="226">
        <v>6400001</v>
      </c>
      <c r="D80" s="226">
        <v>6784000</v>
      </c>
      <c r="E80" s="250">
        <v>384000</v>
      </c>
      <c r="F80" s="212">
        <v>38400000</v>
      </c>
      <c r="G80" s="271" t="s">
        <v>1137</v>
      </c>
    </row>
    <row r="81" spans="1:7" x14ac:dyDescent="0.2">
      <c r="A81" s="215">
        <v>7</v>
      </c>
      <c r="B81" s="216" t="s">
        <v>1140</v>
      </c>
      <c r="C81" s="272"/>
      <c r="D81" s="272">
        <v>2200000</v>
      </c>
      <c r="E81" s="253">
        <v>200000</v>
      </c>
      <c r="F81" s="217">
        <v>20000000</v>
      </c>
      <c r="G81" s="270" t="s">
        <v>1137</v>
      </c>
    </row>
    <row r="82" spans="1:7" x14ac:dyDescent="0.2">
      <c r="A82" s="210">
        <v>8</v>
      </c>
      <c r="B82" s="211" t="s">
        <v>1141</v>
      </c>
      <c r="C82" s="226">
        <v>1150001</v>
      </c>
      <c r="D82" s="226">
        <v>1414500</v>
      </c>
      <c r="E82" s="250">
        <v>264500</v>
      </c>
      <c r="F82" s="212">
        <v>26450000</v>
      </c>
      <c r="G82" s="271" t="s">
        <v>1142</v>
      </c>
    </row>
    <row r="83" spans="1:7" x14ac:dyDescent="0.2">
      <c r="A83" s="215">
        <v>9</v>
      </c>
      <c r="B83" s="216" t="s">
        <v>1143</v>
      </c>
      <c r="C83" s="272">
        <v>1643167</v>
      </c>
      <c r="D83" s="272">
        <v>2014664</v>
      </c>
      <c r="E83" s="253">
        <v>371498</v>
      </c>
      <c r="F83" s="217">
        <v>37149800</v>
      </c>
      <c r="G83" s="270" t="s">
        <v>1142</v>
      </c>
    </row>
    <row r="84" spans="1:7" x14ac:dyDescent="0.2">
      <c r="A84" s="210">
        <v>10</v>
      </c>
      <c r="B84" s="211" t="s">
        <v>1144</v>
      </c>
      <c r="C84" s="226">
        <v>31930001</v>
      </c>
      <c r="D84" s="226">
        <v>34240000</v>
      </c>
      <c r="E84" s="250">
        <v>2310000</v>
      </c>
      <c r="F84" s="212">
        <v>231000000</v>
      </c>
      <c r="G84" s="271" t="s">
        <v>1142</v>
      </c>
    </row>
    <row r="85" spans="1:7" x14ac:dyDescent="0.2">
      <c r="A85" s="215">
        <v>11</v>
      </c>
      <c r="B85" s="216" t="s">
        <v>1145</v>
      </c>
      <c r="C85" s="272">
        <v>7839765</v>
      </c>
      <c r="D85" s="272">
        <v>10191593</v>
      </c>
      <c r="E85" s="253">
        <v>2351829</v>
      </c>
      <c r="F85" s="217">
        <v>235182900</v>
      </c>
      <c r="G85" s="270" t="s">
        <v>1142</v>
      </c>
    </row>
    <row r="86" spans="1:7" x14ac:dyDescent="0.2">
      <c r="A86" s="210">
        <v>12</v>
      </c>
      <c r="B86" s="211" t="s">
        <v>1146</v>
      </c>
      <c r="C86" s="226">
        <v>516001</v>
      </c>
      <c r="D86" s="226">
        <v>584800</v>
      </c>
      <c r="E86" s="250">
        <v>68800</v>
      </c>
      <c r="F86" s="212">
        <v>6880000</v>
      </c>
      <c r="G86" s="271" t="s">
        <v>1147</v>
      </c>
    </row>
    <row r="87" spans="1:7" x14ac:dyDescent="0.2">
      <c r="A87" s="215">
        <v>13</v>
      </c>
      <c r="B87" s="216" t="s">
        <v>1148</v>
      </c>
      <c r="C87" s="273">
        <v>250001</v>
      </c>
      <c r="D87" s="272">
        <v>287500</v>
      </c>
      <c r="E87" s="253">
        <v>37500</v>
      </c>
      <c r="F87" s="217">
        <v>3750000</v>
      </c>
      <c r="G87" s="270" t="s">
        <v>1147</v>
      </c>
    </row>
    <row r="88" spans="1:7" x14ac:dyDescent="0.2">
      <c r="A88" s="210">
        <v>14</v>
      </c>
      <c r="B88" s="211" t="s">
        <v>1149</v>
      </c>
      <c r="C88" s="226">
        <v>5227582</v>
      </c>
      <c r="D88" s="226">
        <v>6713277</v>
      </c>
      <c r="E88" s="254">
        <v>1485696</v>
      </c>
      <c r="F88" s="225">
        <v>148569600</v>
      </c>
      <c r="G88" s="271" t="s">
        <v>1147</v>
      </c>
    </row>
    <row r="89" spans="1:7" x14ac:dyDescent="0.2">
      <c r="A89" s="215">
        <v>15</v>
      </c>
      <c r="B89" s="216" t="s">
        <v>241</v>
      </c>
      <c r="C89" s="272">
        <v>14700001</v>
      </c>
      <c r="D89" s="272">
        <v>20286000</v>
      </c>
      <c r="E89" s="274">
        <v>5586000</v>
      </c>
      <c r="F89" s="245">
        <v>558600000</v>
      </c>
      <c r="G89" s="270" t="s">
        <v>1150</v>
      </c>
    </row>
    <row r="90" spans="1:7" x14ac:dyDescent="0.2">
      <c r="A90" s="210">
        <v>16</v>
      </c>
      <c r="B90" s="211" t="s">
        <v>1151</v>
      </c>
      <c r="C90" s="226">
        <v>7918001</v>
      </c>
      <c r="D90" s="226">
        <v>8472260</v>
      </c>
      <c r="E90" s="254">
        <v>554260</v>
      </c>
      <c r="F90" s="225">
        <v>55426000</v>
      </c>
      <c r="G90" s="271" t="s">
        <v>1152</v>
      </c>
    </row>
    <row r="91" spans="1:7" x14ac:dyDescent="0.2">
      <c r="A91" s="215">
        <v>17</v>
      </c>
      <c r="B91" s="216" t="s">
        <v>1153</v>
      </c>
      <c r="C91" s="272">
        <v>10837501</v>
      </c>
      <c r="D91" s="272">
        <v>17340000</v>
      </c>
      <c r="E91" s="274">
        <v>6502500</v>
      </c>
      <c r="F91" s="245">
        <v>650250000</v>
      </c>
      <c r="G91" s="270" t="s">
        <v>1154</v>
      </c>
    </row>
    <row r="92" spans="1:7" x14ac:dyDescent="0.2">
      <c r="A92" s="210">
        <v>18</v>
      </c>
      <c r="B92" s="211" t="s">
        <v>192</v>
      </c>
      <c r="C92" s="226">
        <v>2399242</v>
      </c>
      <c r="D92" s="226">
        <v>3359123</v>
      </c>
      <c r="E92" s="254">
        <v>959882</v>
      </c>
      <c r="F92" s="225">
        <v>95988200</v>
      </c>
      <c r="G92" s="271" t="s">
        <v>1154</v>
      </c>
    </row>
    <row r="93" spans="1:7" x14ac:dyDescent="0.2">
      <c r="A93" s="215">
        <v>19</v>
      </c>
      <c r="B93" s="216" t="s">
        <v>536</v>
      </c>
      <c r="C93" s="272">
        <v>8273944</v>
      </c>
      <c r="D93" s="272">
        <v>8853119</v>
      </c>
      <c r="E93" s="274">
        <v>579176</v>
      </c>
      <c r="F93" s="245">
        <v>57917600</v>
      </c>
      <c r="G93" s="270" t="s">
        <v>1155</v>
      </c>
    </row>
    <row r="94" spans="1:7" x14ac:dyDescent="0.2">
      <c r="A94" s="210">
        <v>20</v>
      </c>
      <c r="B94" s="211" t="s">
        <v>1156</v>
      </c>
      <c r="C94" s="226">
        <v>2232301</v>
      </c>
      <c r="D94" s="226">
        <v>2343915</v>
      </c>
      <c r="E94" s="254">
        <v>111615</v>
      </c>
      <c r="F94" s="225">
        <v>11161500</v>
      </c>
      <c r="G94" s="271" t="s">
        <v>1157</v>
      </c>
    </row>
    <row r="95" spans="1:7" x14ac:dyDescent="0.2">
      <c r="A95" s="215">
        <v>21</v>
      </c>
      <c r="B95" s="216" t="s">
        <v>1158</v>
      </c>
      <c r="C95" s="272">
        <v>2508001</v>
      </c>
      <c r="D95" s="272">
        <v>2758800</v>
      </c>
      <c r="E95" s="274">
        <v>250800</v>
      </c>
      <c r="F95" s="245">
        <v>25080000</v>
      </c>
      <c r="G95" s="270" t="s">
        <v>1159</v>
      </c>
    </row>
    <row r="96" spans="1:7" x14ac:dyDescent="0.2">
      <c r="A96" s="210">
        <v>22</v>
      </c>
      <c r="B96" s="211" t="s">
        <v>1160</v>
      </c>
      <c r="C96" s="226">
        <v>3200001</v>
      </c>
      <c r="D96" s="226">
        <v>3328000</v>
      </c>
      <c r="E96" s="254">
        <v>128000</v>
      </c>
      <c r="F96" s="225">
        <v>12800000</v>
      </c>
      <c r="G96" s="271" t="s">
        <v>1161</v>
      </c>
    </row>
    <row r="97" spans="1:7" x14ac:dyDescent="0.2">
      <c r="A97" s="215">
        <v>23</v>
      </c>
      <c r="B97" s="216" t="s">
        <v>1162</v>
      </c>
      <c r="C97" s="272">
        <v>400001</v>
      </c>
      <c r="D97" s="272">
        <v>485000</v>
      </c>
      <c r="E97" s="274">
        <v>85000</v>
      </c>
      <c r="F97" s="245">
        <v>8500000</v>
      </c>
      <c r="G97" s="270" t="s">
        <v>1163</v>
      </c>
    </row>
    <row r="98" spans="1:7" x14ac:dyDescent="0.2">
      <c r="A98" s="210">
        <v>24</v>
      </c>
      <c r="B98" s="211" t="s">
        <v>1164</v>
      </c>
      <c r="C98" s="226">
        <v>601001</v>
      </c>
      <c r="D98" s="226">
        <v>643070</v>
      </c>
      <c r="E98" s="254">
        <v>42070</v>
      </c>
      <c r="F98" s="225">
        <v>4207000</v>
      </c>
      <c r="G98" s="271" t="s">
        <v>1163</v>
      </c>
    </row>
    <row r="99" spans="1:7" x14ac:dyDescent="0.2">
      <c r="A99" s="215">
        <v>25</v>
      </c>
      <c r="B99" s="216" t="s">
        <v>1165</v>
      </c>
      <c r="C99" s="272">
        <v>1851501</v>
      </c>
      <c r="D99" s="272">
        <v>2184770</v>
      </c>
      <c r="E99" s="274">
        <v>333270</v>
      </c>
      <c r="F99" s="245">
        <v>33327000</v>
      </c>
      <c r="G99" s="270" t="s">
        <v>1166</v>
      </c>
    </row>
    <row r="100" spans="1:7" x14ac:dyDescent="0.2">
      <c r="A100" s="210">
        <v>26</v>
      </c>
      <c r="B100" s="211" t="s">
        <v>1167</v>
      </c>
      <c r="C100" s="226">
        <v>6400001</v>
      </c>
      <c r="D100" s="226">
        <v>7040000</v>
      </c>
      <c r="E100" s="254">
        <v>640000</v>
      </c>
      <c r="F100" s="275">
        <v>64000000</v>
      </c>
      <c r="G100" s="271" t="s">
        <v>1163</v>
      </c>
    </row>
    <row r="101" spans="1:7" x14ac:dyDescent="0.2">
      <c r="A101" s="215">
        <v>27</v>
      </c>
      <c r="B101" s="216" t="s">
        <v>1168</v>
      </c>
      <c r="C101" s="272">
        <v>2521952</v>
      </c>
      <c r="D101" s="272">
        <v>2875024</v>
      </c>
      <c r="E101" s="274">
        <v>353073</v>
      </c>
      <c r="F101" s="245">
        <v>35307300</v>
      </c>
      <c r="G101" s="270" t="s">
        <v>1169</v>
      </c>
    </row>
    <row r="102" spans="1:7" x14ac:dyDescent="0.2">
      <c r="A102" s="210">
        <v>28</v>
      </c>
      <c r="B102" s="211" t="s">
        <v>1170</v>
      </c>
      <c r="C102" s="226">
        <v>1090001</v>
      </c>
      <c r="D102" s="226">
        <v>1308000</v>
      </c>
      <c r="E102" s="254">
        <v>218000</v>
      </c>
      <c r="F102" s="225">
        <v>21800000</v>
      </c>
      <c r="G102" s="271" t="s">
        <v>1171</v>
      </c>
    </row>
    <row r="103" spans="1:7" x14ac:dyDescent="0.2">
      <c r="A103" s="215">
        <v>29</v>
      </c>
      <c r="B103" s="216" t="s">
        <v>1172</v>
      </c>
      <c r="C103" s="272">
        <v>1375001</v>
      </c>
      <c r="D103" s="272">
        <v>1636250</v>
      </c>
      <c r="E103" s="274">
        <v>261250</v>
      </c>
      <c r="F103" s="245">
        <v>26125000</v>
      </c>
      <c r="G103" s="270" t="s">
        <v>1173</v>
      </c>
    </row>
    <row r="104" spans="1:7" x14ac:dyDescent="0.2">
      <c r="A104" s="210">
        <v>30</v>
      </c>
      <c r="B104" s="211" t="s">
        <v>1174</v>
      </c>
      <c r="C104" s="226">
        <v>345001</v>
      </c>
      <c r="D104" s="226">
        <v>379500</v>
      </c>
      <c r="E104" s="254">
        <v>34500</v>
      </c>
      <c r="F104" s="225">
        <v>3450000</v>
      </c>
      <c r="G104" s="271" t="s">
        <v>1175</v>
      </c>
    </row>
    <row r="105" spans="1:7" x14ac:dyDescent="0.2">
      <c r="A105" s="215">
        <v>31</v>
      </c>
      <c r="B105" s="216" t="s">
        <v>1176</v>
      </c>
      <c r="C105" s="272">
        <v>3100382</v>
      </c>
      <c r="D105" s="272">
        <v>3565438</v>
      </c>
      <c r="E105" s="274">
        <v>465057</v>
      </c>
      <c r="F105" s="245">
        <v>46505700</v>
      </c>
      <c r="G105" s="270" t="s">
        <v>1175</v>
      </c>
    </row>
    <row r="106" spans="1:7" x14ac:dyDescent="0.2">
      <c r="A106" s="210">
        <v>32</v>
      </c>
      <c r="B106" s="211" t="s">
        <v>1177</v>
      </c>
      <c r="C106" s="226">
        <v>2000001</v>
      </c>
      <c r="D106" s="226">
        <v>2300000</v>
      </c>
      <c r="E106" s="254">
        <v>300000</v>
      </c>
      <c r="F106" s="225">
        <v>30000000</v>
      </c>
      <c r="G106" s="271" t="s">
        <v>1178</v>
      </c>
    </row>
    <row r="107" spans="1:7" x14ac:dyDescent="0.2">
      <c r="A107" s="215">
        <v>33</v>
      </c>
      <c r="B107" s="216" t="s">
        <v>524</v>
      </c>
      <c r="C107" s="272">
        <v>25543616</v>
      </c>
      <c r="D107" s="272">
        <v>30652338</v>
      </c>
      <c r="E107" s="274">
        <v>5108723</v>
      </c>
      <c r="F107" s="245">
        <v>510872300</v>
      </c>
      <c r="G107" s="270" t="s">
        <v>1179</v>
      </c>
    </row>
    <row r="108" spans="1:7" x14ac:dyDescent="0.2">
      <c r="A108" s="210">
        <v>34</v>
      </c>
      <c r="B108" s="211" t="s">
        <v>838</v>
      </c>
      <c r="C108" s="226">
        <v>2835805</v>
      </c>
      <c r="D108" s="226">
        <v>3325283</v>
      </c>
      <c r="E108" s="254">
        <v>489479</v>
      </c>
      <c r="F108" s="225">
        <v>48947900</v>
      </c>
      <c r="G108" s="271" t="s">
        <v>1180</v>
      </c>
    </row>
    <row r="109" spans="1:7" x14ac:dyDescent="0.2">
      <c r="A109" s="215">
        <v>35</v>
      </c>
      <c r="B109" s="216" t="s">
        <v>726</v>
      </c>
      <c r="C109" s="272">
        <v>1075001</v>
      </c>
      <c r="D109" s="272">
        <v>1209375</v>
      </c>
      <c r="E109" s="274">
        <v>134375</v>
      </c>
      <c r="F109" s="245">
        <v>13437500</v>
      </c>
      <c r="G109" s="270" t="s">
        <v>1180</v>
      </c>
    </row>
    <row r="110" spans="1:7" x14ac:dyDescent="0.2">
      <c r="A110" s="210">
        <v>36</v>
      </c>
      <c r="B110" s="211" t="s">
        <v>754</v>
      </c>
      <c r="C110" s="226">
        <v>2500001</v>
      </c>
      <c r="D110" s="254">
        <v>2817770.82</v>
      </c>
      <c r="E110" s="254">
        <v>317770.81999999983</v>
      </c>
      <c r="F110" s="225">
        <v>31777100</v>
      </c>
      <c r="G110" s="271" t="s">
        <v>1181</v>
      </c>
    </row>
    <row r="111" spans="1:7" x14ac:dyDescent="0.2">
      <c r="A111" s="215">
        <v>37</v>
      </c>
      <c r="B111" s="216" t="s">
        <v>655</v>
      </c>
      <c r="C111" s="272">
        <v>6798588</v>
      </c>
      <c r="D111" s="272">
        <v>8022333</v>
      </c>
      <c r="E111" s="274">
        <v>1223746</v>
      </c>
      <c r="F111" s="245">
        <v>122374600</v>
      </c>
      <c r="G111" s="270" t="s">
        <v>1182</v>
      </c>
    </row>
    <row r="112" spans="1:7" x14ac:dyDescent="0.2">
      <c r="A112" s="210">
        <v>38</v>
      </c>
      <c r="B112" s="211" t="s">
        <v>863</v>
      </c>
      <c r="C112" s="226">
        <v>437501</v>
      </c>
      <c r="D112" s="226">
        <v>503125</v>
      </c>
      <c r="E112" s="254">
        <v>65625</v>
      </c>
      <c r="F112" s="225">
        <v>6562500</v>
      </c>
      <c r="G112" s="271" t="s">
        <v>1183</v>
      </c>
    </row>
    <row r="113" spans="1:7" x14ac:dyDescent="0.2">
      <c r="A113" s="215">
        <v>39</v>
      </c>
      <c r="B113" s="216" t="s">
        <v>731</v>
      </c>
      <c r="C113" s="272">
        <v>47712036</v>
      </c>
      <c r="D113" s="272">
        <v>63485710</v>
      </c>
      <c r="E113" s="274">
        <v>15773675</v>
      </c>
      <c r="F113" s="245">
        <v>1577367500</v>
      </c>
      <c r="G113" s="270" t="s">
        <v>1183</v>
      </c>
    </row>
    <row r="114" spans="1:7" x14ac:dyDescent="0.2">
      <c r="A114" s="210">
        <v>40</v>
      </c>
      <c r="B114" s="211" t="s">
        <v>434</v>
      </c>
      <c r="C114" s="226">
        <v>36576541</v>
      </c>
      <c r="D114" s="226">
        <v>47565696</v>
      </c>
      <c r="E114" s="254">
        <v>10989156</v>
      </c>
      <c r="F114" s="225">
        <v>1098915600</v>
      </c>
      <c r="G114" s="271" t="s">
        <v>1183</v>
      </c>
    </row>
    <row r="115" spans="1:7" x14ac:dyDescent="0.2">
      <c r="A115" s="215">
        <v>41</v>
      </c>
      <c r="B115" s="216" t="s">
        <v>192</v>
      </c>
      <c r="C115" s="272">
        <v>3359124</v>
      </c>
      <c r="D115" s="272">
        <v>4998532</v>
      </c>
      <c r="E115" s="274">
        <v>1639409</v>
      </c>
      <c r="F115" s="245">
        <v>163940900</v>
      </c>
      <c r="G115" s="270" t="s">
        <v>1183</v>
      </c>
    </row>
    <row r="116" spans="1:7" x14ac:dyDescent="0.2">
      <c r="A116" s="210">
        <v>42</v>
      </c>
      <c r="B116" s="211" t="s">
        <v>1024</v>
      </c>
      <c r="C116" s="226">
        <v>8953234</v>
      </c>
      <c r="D116" s="226">
        <v>11102009</v>
      </c>
      <c r="E116" s="254">
        <v>2148776</v>
      </c>
      <c r="F116" s="225">
        <v>214877600</v>
      </c>
      <c r="G116" s="271" t="s">
        <v>1183</v>
      </c>
    </row>
    <row r="117" spans="1:7" x14ac:dyDescent="0.2">
      <c r="A117" s="215">
        <v>43</v>
      </c>
      <c r="B117" s="216" t="s">
        <v>837</v>
      </c>
      <c r="C117" s="272">
        <v>4255341</v>
      </c>
      <c r="D117" s="272">
        <v>5957476</v>
      </c>
      <c r="E117" s="274">
        <v>1702136</v>
      </c>
      <c r="F117" s="245">
        <v>170213600</v>
      </c>
      <c r="G117" s="270" t="s">
        <v>1184</v>
      </c>
    </row>
    <row r="118" spans="1:7" x14ac:dyDescent="0.2">
      <c r="A118" s="210">
        <v>44</v>
      </c>
      <c r="B118" s="211" t="s">
        <v>689</v>
      </c>
      <c r="C118" s="226">
        <v>2230001</v>
      </c>
      <c r="D118" s="226">
        <v>2386100</v>
      </c>
      <c r="E118" s="254">
        <v>156100</v>
      </c>
      <c r="F118" s="275">
        <v>15610000</v>
      </c>
      <c r="G118" s="271" t="s">
        <v>1184</v>
      </c>
    </row>
    <row r="119" spans="1:7" x14ac:dyDescent="0.2">
      <c r="A119" s="215">
        <v>45</v>
      </c>
      <c r="B119" s="216" t="s">
        <v>1012</v>
      </c>
      <c r="C119" s="272">
        <v>9346900</v>
      </c>
      <c r="D119" s="272">
        <v>10561996</v>
      </c>
      <c r="E119" s="274">
        <v>1215097</v>
      </c>
      <c r="F119" s="245">
        <v>121509700</v>
      </c>
      <c r="G119" s="270" t="s">
        <v>1184</v>
      </c>
    </row>
    <row r="120" spans="1:7" x14ac:dyDescent="0.2">
      <c r="A120" s="210">
        <v>46</v>
      </c>
      <c r="B120" s="211" t="s">
        <v>682</v>
      </c>
      <c r="C120" s="226">
        <v>878401</v>
      </c>
      <c r="D120" s="226">
        <v>1089216</v>
      </c>
      <c r="E120" s="254">
        <v>210816</v>
      </c>
      <c r="F120" s="225">
        <v>21081600</v>
      </c>
      <c r="G120" s="271" t="s">
        <v>1184</v>
      </c>
    </row>
    <row r="121" spans="1:7" x14ac:dyDescent="0.2">
      <c r="A121" s="215">
        <v>47</v>
      </c>
      <c r="B121" s="216" t="s">
        <v>912</v>
      </c>
      <c r="C121" s="272">
        <v>25496584</v>
      </c>
      <c r="D121" s="272">
        <v>30602880</v>
      </c>
      <c r="E121" s="274">
        <v>5106297</v>
      </c>
      <c r="F121" s="245">
        <v>510629700</v>
      </c>
      <c r="G121" s="270" t="s">
        <v>1184</v>
      </c>
    </row>
    <row r="122" spans="1:7" x14ac:dyDescent="0.2">
      <c r="A122" s="210">
        <v>48</v>
      </c>
      <c r="B122" s="211" t="s">
        <v>927</v>
      </c>
      <c r="C122" s="226">
        <v>1206313</v>
      </c>
      <c r="D122" s="226">
        <v>1375195</v>
      </c>
      <c r="E122" s="254">
        <v>168883</v>
      </c>
      <c r="F122" s="225">
        <v>16888300</v>
      </c>
      <c r="G122" s="271" t="s">
        <v>1185</v>
      </c>
    </row>
    <row r="123" spans="1:7" x14ac:dyDescent="0.2">
      <c r="A123" s="215">
        <v>49</v>
      </c>
      <c r="B123" s="216" t="s">
        <v>1186</v>
      </c>
      <c r="C123" s="272">
        <v>24330383</v>
      </c>
      <c r="D123" s="272">
        <v>30408804</v>
      </c>
      <c r="E123" s="274">
        <v>6078422</v>
      </c>
      <c r="F123" s="245">
        <v>607842200</v>
      </c>
      <c r="G123" s="270" t="s">
        <v>1185</v>
      </c>
    </row>
    <row r="124" spans="1:7" x14ac:dyDescent="0.2">
      <c r="A124" s="210">
        <v>50</v>
      </c>
      <c r="B124" s="211" t="s">
        <v>1187</v>
      </c>
      <c r="C124" s="226">
        <v>400001</v>
      </c>
      <c r="D124" s="226">
        <v>536800</v>
      </c>
      <c r="E124" s="254">
        <v>136800</v>
      </c>
      <c r="F124" s="275">
        <v>13680000</v>
      </c>
      <c r="G124" s="271" t="s">
        <v>1188</v>
      </c>
    </row>
    <row r="125" spans="1:7" x14ac:dyDescent="0.2">
      <c r="A125" s="215">
        <v>51</v>
      </c>
      <c r="B125" s="216" t="s">
        <v>1189</v>
      </c>
      <c r="C125" s="272">
        <v>3299349</v>
      </c>
      <c r="D125" s="272">
        <v>3630000</v>
      </c>
      <c r="E125" s="274">
        <v>330652</v>
      </c>
      <c r="F125" s="245">
        <v>33065200</v>
      </c>
      <c r="G125" s="270" t="s">
        <v>1188</v>
      </c>
    </row>
    <row r="126" spans="1:7" x14ac:dyDescent="0.2">
      <c r="A126" s="210">
        <v>52</v>
      </c>
      <c r="B126" s="211" t="s">
        <v>1190</v>
      </c>
      <c r="C126" s="226">
        <v>2486251</v>
      </c>
      <c r="D126" s="226">
        <v>3107810</v>
      </c>
      <c r="E126" s="254">
        <v>621560</v>
      </c>
      <c r="F126" s="225">
        <v>62156000</v>
      </c>
      <c r="G126" s="271" t="s">
        <v>1188</v>
      </c>
    </row>
    <row r="127" spans="1:7" x14ac:dyDescent="0.2">
      <c r="A127" s="215">
        <v>53</v>
      </c>
      <c r="B127" s="216" t="s">
        <v>793</v>
      </c>
      <c r="C127" s="272">
        <v>50115998</v>
      </c>
      <c r="D127" s="274">
        <v>61642675.359999999</v>
      </c>
      <c r="E127" s="274">
        <v>11526678.359999999</v>
      </c>
      <c r="F127" s="245">
        <v>1152667836</v>
      </c>
      <c r="G127" s="270" t="s">
        <v>1188</v>
      </c>
    </row>
    <row r="128" spans="1:7" x14ac:dyDescent="0.2">
      <c r="A128" s="210">
        <v>54</v>
      </c>
      <c r="B128" s="211" t="s">
        <v>677</v>
      </c>
      <c r="C128" s="226">
        <v>1650001</v>
      </c>
      <c r="D128" s="226">
        <v>1980000</v>
      </c>
      <c r="E128" s="254">
        <v>330000</v>
      </c>
      <c r="F128" s="225">
        <v>33000000</v>
      </c>
      <c r="G128" s="271" t="s">
        <v>1188</v>
      </c>
    </row>
    <row r="129" spans="1:7" x14ac:dyDescent="0.2">
      <c r="A129" s="215">
        <v>55</v>
      </c>
      <c r="B129" s="216" t="s">
        <v>729</v>
      </c>
      <c r="C129" s="272">
        <v>20200645</v>
      </c>
      <c r="D129" s="272">
        <v>26252807</v>
      </c>
      <c r="E129" s="274">
        <v>6052163</v>
      </c>
      <c r="F129" s="245">
        <v>605216300</v>
      </c>
      <c r="G129" s="270" t="s">
        <v>1191</v>
      </c>
    </row>
    <row r="130" spans="1:7" x14ac:dyDescent="0.2">
      <c r="A130" s="210">
        <v>56</v>
      </c>
      <c r="B130" s="211" t="s">
        <v>698</v>
      </c>
      <c r="C130" s="226">
        <v>2659690</v>
      </c>
      <c r="D130" s="226">
        <v>3002226</v>
      </c>
      <c r="E130" s="254">
        <v>342537</v>
      </c>
      <c r="F130" s="225">
        <v>34253700</v>
      </c>
      <c r="G130" s="271" t="s">
        <v>1192</v>
      </c>
    </row>
    <row r="131" spans="1:7" x14ac:dyDescent="0.2">
      <c r="A131" s="215">
        <v>57</v>
      </c>
      <c r="B131" s="216" t="s">
        <v>1193</v>
      </c>
      <c r="C131" s="272">
        <v>3415501</v>
      </c>
      <c r="D131" s="272">
        <v>4098600</v>
      </c>
      <c r="E131" s="274">
        <v>683100</v>
      </c>
      <c r="F131" s="245">
        <v>68310000</v>
      </c>
      <c r="G131" s="270" t="s">
        <v>1194</v>
      </c>
    </row>
    <row r="132" spans="1:7" x14ac:dyDescent="0.2">
      <c r="A132" s="210">
        <v>58</v>
      </c>
      <c r="B132" s="211" t="s">
        <v>906</v>
      </c>
      <c r="C132" s="226">
        <v>33327001</v>
      </c>
      <c r="D132" s="226">
        <v>44991450</v>
      </c>
      <c r="E132" s="254">
        <v>11664450</v>
      </c>
      <c r="F132" s="225">
        <v>1166445000</v>
      </c>
      <c r="G132" s="271" t="s">
        <v>1194</v>
      </c>
    </row>
    <row r="133" spans="1:7" x14ac:dyDescent="0.2">
      <c r="A133" s="215">
        <v>59</v>
      </c>
      <c r="B133" s="216" t="s">
        <v>1143</v>
      </c>
      <c r="C133" s="272">
        <v>2014665</v>
      </c>
      <c r="D133" s="272">
        <v>2578771</v>
      </c>
      <c r="E133" s="274">
        <v>564107</v>
      </c>
      <c r="F133" s="245">
        <v>56410700</v>
      </c>
      <c r="G133" s="270" t="s">
        <v>1195</v>
      </c>
    </row>
    <row r="134" spans="1:7" x14ac:dyDescent="0.2">
      <c r="A134" s="210">
        <v>60</v>
      </c>
      <c r="B134" s="211" t="s">
        <v>604</v>
      </c>
      <c r="C134" s="226">
        <v>7110001</v>
      </c>
      <c r="D134" s="226">
        <v>8532000</v>
      </c>
      <c r="E134" s="254">
        <v>1422000</v>
      </c>
      <c r="F134" s="225">
        <v>142200000</v>
      </c>
      <c r="G134" s="271" t="s">
        <v>1195</v>
      </c>
    </row>
    <row r="135" spans="1:7" x14ac:dyDescent="0.2">
      <c r="A135" s="215">
        <v>61</v>
      </c>
      <c r="B135" s="216" t="s">
        <v>923</v>
      </c>
      <c r="C135" s="272">
        <v>2553994</v>
      </c>
      <c r="D135" s="272">
        <v>2937394</v>
      </c>
      <c r="E135" s="274">
        <v>383401</v>
      </c>
      <c r="F135" s="245">
        <v>38340100</v>
      </c>
      <c r="G135" s="270" t="s">
        <v>1194</v>
      </c>
    </row>
    <row r="136" spans="1:7" x14ac:dyDescent="0.2">
      <c r="A136" s="210">
        <v>62</v>
      </c>
      <c r="B136" s="211" t="s">
        <v>752</v>
      </c>
      <c r="C136" s="226">
        <v>2197009</v>
      </c>
      <c r="D136" s="226">
        <v>3122682</v>
      </c>
      <c r="E136" s="254">
        <v>925674</v>
      </c>
      <c r="F136" s="225">
        <v>92567400</v>
      </c>
      <c r="G136" s="271" t="s">
        <v>1194</v>
      </c>
    </row>
    <row r="137" spans="1:7" x14ac:dyDescent="0.2">
      <c r="A137" s="215">
        <v>63</v>
      </c>
      <c r="B137" s="216" t="s">
        <v>1196</v>
      </c>
      <c r="C137" s="272">
        <v>27256321</v>
      </c>
      <c r="D137" s="272">
        <v>31344768</v>
      </c>
      <c r="E137" s="274">
        <v>4088448</v>
      </c>
      <c r="F137" s="245">
        <v>408844800</v>
      </c>
      <c r="G137" s="270" t="s">
        <v>1197</v>
      </c>
    </row>
    <row r="138" spans="1:7" x14ac:dyDescent="0.2">
      <c r="A138" s="210">
        <v>64</v>
      </c>
      <c r="B138" s="211" t="s">
        <v>787</v>
      </c>
      <c r="C138" s="226">
        <v>31400529</v>
      </c>
      <c r="D138" s="226">
        <v>37052623</v>
      </c>
      <c r="E138" s="254">
        <v>5652095</v>
      </c>
      <c r="F138" s="225">
        <v>565209500</v>
      </c>
      <c r="G138" s="271" t="s">
        <v>1198</v>
      </c>
    </row>
    <row r="139" spans="1:7" x14ac:dyDescent="0.2">
      <c r="A139" s="215">
        <v>65</v>
      </c>
      <c r="B139" s="216" t="s">
        <v>869</v>
      </c>
      <c r="C139" s="272">
        <v>26582849</v>
      </c>
      <c r="D139" s="272">
        <v>36950158</v>
      </c>
      <c r="E139" s="274">
        <v>10367310</v>
      </c>
      <c r="F139" s="245">
        <v>1036731000</v>
      </c>
      <c r="G139" s="270" t="s">
        <v>1197</v>
      </c>
    </row>
    <row r="140" spans="1:7" x14ac:dyDescent="0.2">
      <c r="A140" s="210">
        <v>66</v>
      </c>
      <c r="B140" s="211" t="s">
        <v>853</v>
      </c>
      <c r="C140" s="226">
        <v>1617001</v>
      </c>
      <c r="D140" s="226">
        <v>1835295</v>
      </c>
      <c r="E140" s="254">
        <v>218295</v>
      </c>
      <c r="F140" s="225">
        <v>21829500</v>
      </c>
      <c r="G140" s="271" t="s">
        <v>1199</v>
      </c>
    </row>
    <row r="141" spans="1:7" x14ac:dyDescent="0.2">
      <c r="A141" s="215">
        <v>67</v>
      </c>
      <c r="B141" s="216" t="s">
        <v>666</v>
      </c>
      <c r="C141" s="272">
        <v>2250001</v>
      </c>
      <c r="D141" s="272">
        <v>2506500</v>
      </c>
      <c r="E141" s="274">
        <v>256500</v>
      </c>
      <c r="F141" s="245">
        <v>25650000</v>
      </c>
      <c r="G141" s="270" t="s">
        <v>1200</v>
      </c>
    </row>
    <row r="142" spans="1:7" x14ac:dyDescent="0.2">
      <c r="A142" s="210">
        <v>68</v>
      </c>
      <c r="B142" s="211" t="s">
        <v>1201</v>
      </c>
      <c r="C142" s="226">
        <v>500001</v>
      </c>
      <c r="D142" s="226">
        <v>575000</v>
      </c>
      <c r="E142" s="254">
        <v>75000</v>
      </c>
      <c r="F142" s="225">
        <v>7500000</v>
      </c>
      <c r="G142" s="271" t="s">
        <v>1200</v>
      </c>
    </row>
    <row r="143" spans="1:7" x14ac:dyDescent="0.2">
      <c r="A143" s="215">
        <v>69</v>
      </c>
      <c r="B143" s="216" t="s">
        <v>1202</v>
      </c>
      <c r="C143" s="272">
        <v>4200001</v>
      </c>
      <c r="D143" s="272">
        <v>4830000</v>
      </c>
      <c r="E143" s="274">
        <v>630000</v>
      </c>
      <c r="F143" s="245">
        <v>63000000</v>
      </c>
      <c r="G143" s="270" t="s">
        <v>1200</v>
      </c>
    </row>
    <row r="144" spans="1:7" x14ac:dyDescent="0.2">
      <c r="A144" s="210">
        <v>70</v>
      </c>
      <c r="B144" s="211" t="s">
        <v>806</v>
      </c>
      <c r="C144" s="226">
        <v>2300001</v>
      </c>
      <c r="D144" s="226">
        <v>3411958</v>
      </c>
      <c r="E144" s="254">
        <v>1111958</v>
      </c>
      <c r="F144" s="225">
        <v>111195800</v>
      </c>
      <c r="G144" s="271" t="s">
        <v>1203</v>
      </c>
    </row>
    <row r="145" spans="1:7" x14ac:dyDescent="0.2">
      <c r="A145" s="215">
        <v>71</v>
      </c>
      <c r="B145" s="216" t="s">
        <v>680</v>
      </c>
      <c r="C145" s="272">
        <v>6784001</v>
      </c>
      <c r="D145" s="272">
        <v>7869440</v>
      </c>
      <c r="E145" s="274">
        <v>1085440</v>
      </c>
      <c r="F145" s="245">
        <v>108544000</v>
      </c>
      <c r="G145" s="270" t="s">
        <v>1203</v>
      </c>
    </row>
    <row r="146" spans="1:7" x14ac:dyDescent="0.2">
      <c r="A146" s="210">
        <v>72</v>
      </c>
      <c r="B146" s="211" t="s">
        <v>870</v>
      </c>
      <c r="C146" s="226">
        <v>200001</v>
      </c>
      <c r="D146" s="226">
        <v>236000</v>
      </c>
      <c r="E146" s="254">
        <v>36000</v>
      </c>
      <c r="F146" s="225">
        <v>3600000</v>
      </c>
      <c r="G146" s="271" t="s">
        <v>1203</v>
      </c>
    </row>
    <row r="147" spans="1:7" x14ac:dyDescent="0.2">
      <c r="A147" s="215">
        <v>73</v>
      </c>
      <c r="B147" s="216" t="s">
        <v>536</v>
      </c>
      <c r="C147" s="272">
        <v>8853120</v>
      </c>
      <c r="D147" s="272">
        <v>10004024</v>
      </c>
      <c r="E147" s="274">
        <v>1150905</v>
      </c>
      <c r="F147" s="245">
        <v>115090500</v>
      </c>
      <c r="G147" s="270" t="s">
        <v>1204</v>
      </c>
    </row>
    <row r="148" spans="1:7" x14ac:dyDescent="0.2">
      <c r="A148" s="210">
        <v>74</v>
      </c>
      <c r="B148" s="211" t="s">
        <v>713</v>
      </c>
      <c r="C148" s="228">
        <v>28878496</v>
      </c>
      <c r="D148" s="226">
        <v>30827793</v>
      </c>
      <c r="E148" s="254">
        <v>1949298.36</v>
      </c>
      <c r="F148" s="225">
        <v>194929836</v>
      </c>
      <c r="G148" s="271" t="s">
        <v>1205</v>
      </c>
    </row>
    <row r="149" spans="1:7" x14ac:dyDescent="0.2">
      <c r="A149" s="215">
        <v>75</v>
      </c>
      <c r="B149" s="216" t="s">
        <v>868</v>
      </c>
      <c r="C149" s="272">
        <v>200001</v>
      </c>
      <c r="D149" s="272">
        <v>260000</v>
      </c>
      <c r="E149" s="274">
        <v>60000</v>
      </c>
      <c r="F149" s="245">
        <v>6000000</v>
      </c>
      <c r="G149" s="270" t="s">
        <v>1206</v>
      </c>
    </row>
    <row r="150" spans="1:7" x14ac:dyDescent="0.2">
      <c r="A150" s="210">
        <v>76</v>
      </c>
      <c r="B150" s="211" t="s">
        <v>1207</v>
      </c>
      <c r="C150" s="226">
        <v>3365001</v>
      </c>
      <c r="D150" s="226">
        <v>3701737</v>
      </c>
      <c r="E150" s="254">
        <v>336737</v>
      </c>
      <c r="F150" s="225">
        <v>33673700</v>
      </c>
      <c r="G150" s="271" t="s">
        <v>1206</v>
      </c>
    </row>
    <row r="151" spans="1:7" x14ac:dyDescent="0.2">
      <c r="A151" s="215">
        <v>77</v>
      </c>
      <c r="B151" s="216" t="s">
        <v>843</v>
      </c>
      <c r="C151" s="272">
        <v>1719493</v>
      </c>
      <c r="D151" s="272">
        <v>2579238</v>
      </c>
      <c r="E151" s="274">
        <v>859746</v>
      </c>
      <c r="F151" s="245">
        <v>85974600</v>
      </c>
      <c r="G151" s="270" t="s">
        <v>1206</v>
      </c>
    </row>
    <row r="152" spans="1:7" x14ac:dyDescent="0.2">
      <c r="A152" s="210">
        <v>78</v>
      </c>
      <c r="B152" s="211" t="s">
        <v>575</v>
      </c>
      <c r="C152" s="226">
        <v>3606401</v>
      </c>
      <c r="D152" s="226">
        <v>4255552</v>
      </c>
      <c r="E152" s="254">
        <v>649152</v>
      </c>
      <c r="F152" s="225">
        <v>64915200</v>
      </c>
      <c r="G152" s="271" t="s">
        <v>1208</v>
      </c>
    </row>
    <row r="153" spans="1:7" x14ac:dyDescent="0.2">
      <c r="A153" s="215">
        <v>79</v>
      </c>
      <c r="B153" s="216" t="s">
        <v>1209</v>
      </c>
      <c r="C153" s="272">
        <v>300001</v>
      </c>
      <c r="D153" s="272">
        <v>360000</v>
      </c>
      <c r="E153" s="274">
        <v>60000</v>
      </c>
      <c r="F153" s="245">
        <v>6000000</v>
      </c>
      <c r="G153" s="270" t="s">
        <v>1208</v>
      </c>
    </row>
    <row r="154" spans="1:7" x14ac:dyDescent="0.2">
      <c r="A154" s="210">
        <v>80</v>
      </c>
      <c r="B154" s="211" t="s">
        <v>644</v>
      </c>
      <c r="C154" s="226">
        <v>20311801</v>
      </c>
      <c r="D154" s="226">
        <v>24374160</v>
      </c>
      <c r="E154" s="254">
        <v>4062360</v>
      </c>
      <c r="F154" s="225">
        <v>406236000</v>
      </c>
      <c r="G154" s="271" t="s">
        <v>1208</v>
      </c>
    </row>
    <row r="155" spans="1:7" x14ac:dyDescent="0.2">
      <c r="A155" s="215">
        <v>81</v>
      </c>
      <c r="B155" s="216" t="s">
        <v>1210</v>
      </c>
      <c r="C155" s="272">
        <v>2948054</v>
      </c>
      <c r="D155" s="272">
        <v>3300675</v>
      </c>
      <c r="E155" s="274">
        <v>352622</v>
      </c>
      <c r="F155" s="245">
        <v>35262200</v>
      </c>
      <c r="G155" s="270" t="s">
        <v>1211</v>
      </c>
    </row>
    <row r="156" spans="1:7" x14ac:dyDescent="0.2">
      <c r="A156" s="210">
        <v>82</v>
      </c>
      <c r="B156" s="211" t="s">
        <v>1212</v>
      </c>
      <c r="C156" s="226">
        <v>1971201</v>
      </c>
      <c r="D156" s="226">
        <v>2200000</v>
      </c>
      <c r="E156" s="254">
        <v>228800</v>
      </c>
      <c r="F156" s="225">
        <v>22880000</v>
      </c>
      <c r="G156" s="271" t="s">
        <v>1211</v>
      </c>
    </row>
    <row r="157" spans="1:7" x14ac:dyDescent="0.2">
      <c r="A157" s="215">
        <v>83</v>
      </c>
      <c r="B157" s="216" t="s">
        <v>579</v>
      </c>
      <c r="C157" s="272">
        <v>41545595</v>
      </c>
      <c r="D157" s="272">
        <v>44869241</v>
      </c>
      <c r="E157" s="274">
        <v>3323647</v>
      </c>
      <c r="F157" s="245">
        <v>332364700</v>
      </c>
      <c r="G157" s="270" t="s">
        <v>1213</v>
      </c>
    </row>
    <row r="158" spans="1:7" x14ac:dyDescent="0.2">
      <c r="A158" s="210">
        <v>84</v>
      </c>
      <c r="B158" s="211" t="s">
        <v>1214</v>
      </c>
      <c r="C158" s="226">
        <v>3307201</v>
      </c>
      <c r="D158" s="226">
        <v>4911192</v>
      </c>
      <c r="E158" s="254">
        <v>1603992</v>
      </c>
      <c r="F158" s="225">
        <v>160399200</v>
      </c>
      <c r="G158" s="271" t="s">
        <v>1215</v>
      </c>
    </row>
    <row r="159" spans="1:7" x14ac:dyDescent="0.2">
      <c r="A159" s="215">
        <v>85</v>
      </c>
      <c r="B159" s="216" t="s">
        <v>1167</v>
      </c>
      <c r="C159" s="272">
        <v>7040001</v>
      </c>
      <c r="D159" s="272">
        <v>7708800</v>
      </c>
      <c r="E159" s="274">
        <v>668800</v>
      </c>
      <c r="F159" s="245">
        <v>66880000</v>
      </c>
      <c r="G159" s="270" t="s">
        <v>1215</v>
      </c>
    </row>
    <row r="160" spans="1:7" x14ac:dyDescent="0.2">
      <c r="A160" s="210">
        <v>86</v>
      </c>
      <c r="B160" s="211" t="s">
        <v>1216</v>
      </c>
      <c r="C160" s="226">
        <v>282901</v>
      </c>
      <c r="D160" s="226">
        <v>339480</v>
      </c>
      <c r="E160" s="254">
        <v>56580</v>
      </c>
      <c r="F160" s="225">
        <v>5658000</v>
      </c>
      <c r="G160" s="271" t="s">
        <v>1215</v>
      </c>
    </row>
    <row r="161" spans="1:7" x14ac:dyDescent="0.2">
      <c r="A161" s="215">
        <v>87</v>
      </c>
      <c r="B161" s="216" t="s">
        <v>1217</v>
      </c>
      <c r="C161" s="272">
        <v>42121769</v>
      </c>
      <c r="D161" s="272">
        <v>52652606</v>
      </c>
      <c r="E161" s="274">
        <v>10530838</v>
      </c>
      <c r="F161" s="245">
        <v>105308380</v>
      </c>
      <c r="G161" s="270" t="s">
        <v>1215</v>
      </c>
    </row>
    <row r="162" spans="1:7" x14ac:dyDescent="0.2">
      <c r="A162" s="210">
        <v>88</v>
      </c>
      <c r="B162" s="211" t="s">
        <v>1136</v>
      </c>
      <c r="C162" s="226">
        <v>2200001</v>
      </c>
      <c r="D162" s="226">
        <v>2568500</v>
      </c>
      <c r="E162" s="254">
        <v>368500</v>
      </c>
      <c r="F162" s="225">
        <v>36850000</v>
      </c>
      <c r="G162" s="271" t="s">
        <v>1218</v>
      </c>
    </row>
    <row r="163" spans="1:7" x14ac:dyDescent="0.2">
      <c r="A163" s="215">
        <v>89</v>
      </c>
      <c r="B163" s="216" t="s">
        <v>847</v>
      </c>
      <c r="C163" s="272">
        <v>1625185</v>
      </c>
      <c r="D163" s="272">
        <v>2112740</v>
      </c>
      <c r="E163" s="274">
        <v>487555.2</v>
      </c>
      <c r="F163" s="245">
        <v>48755520</v>
      </c>
      <c r="G163" s="270" t="s">
        <v>1219</v>
      </c>
    </row>
    <row r="164" spans="1:7" x14ac:dyDescent="0.2">
      <c r="A164" s="210">
        <v>90</v>
      </c>
      <c r="B164" s="211" t="s">
        <v>1220</v>
      </c>
      <c r="C164" s="226">
        <v>500001</v>
      </c>
      <c r="D164" s="226">
        <v>565000</v>
      </c>
      <c r="E164" s="254">
        <v>65000</v>
      </c>
      <c r="F164" s="225">
        <v>6500000</v>
      </c>
      <c r="G164" s="271" t="s">
        <v>1219</v>
      </c>
    </row>
    <row r="165" spans="1:7" x14ac:dyDescent="0.2">
      <c r="A165" s="215">
        <v>91</v>
      </c>
      <c r="B165" s="216" t="s">
        <v>754</v>
      </c>
      <c r="C165" s="272">
        <v>2817771</v>
      </c>
      <c r="D165" s="274">
        <v>3240437</v>
      </c>
      <c r="E165" s="274">
        <v>422665.5</v>
      </c>
      <c r="F165" s="245">
        <v>42266550</v>
      </c>
      <c r="G165" s="270" t="s">
        <v>1221</v>
      </c>
    </row>
    <row r="166" spans="1:7" x14ac:dyDescent="0.2">
      <c r="A166" s="210">
        <v>92</v>
      </c>
      <c r="B166" s="211" t="s">
        <v>734</v>
      </c>
      <c r="C166" s="226">
        <v>26096001</v>
      </c>
      <c r="D166" s="226">
        <v>28705600</v>
      </c>
      <c r="E166" s="254">
        <v>2609600</v>
      </c>
      <c r="F166" s="225">
        <v>260960000</v>
      </c>
      <c r="G166" s="271" t="s">
        <v>1222</v>
      </c>
    </row>
    <row r="167" spans="1:7" x14ac:dyDescent="0.2">
      <c r="A167" s="215">
        <v>93</v>
      </c>
      <c r="B167" s="216" t="s">
        <v>664</v>
      </c>
      <c r="C167" s="272">
        <v>31168130</v>
      </c>
      <c r="D167" s="272">
        <v>39423586</v>
      </c>
      <c r="E167" s="274">
        <v>8255457</v>
      </c>
      <c r="F167" s="245">
        <v>825545700</v>
      </c>
      <c r="G167" s="270" t="s">
        <v>1222</v>
      </c>
    </row>
    <row r="168" spans="1:7" x14ac:dyDescent="0.2">
      <c r="A168" s="210">
        <v>94</v>
      </c>
      <c r="B168" s="211" t="s">
        <v>639</v>
      </c>
      <c r="C168" s="226">
        <v>4032607</v>
      </c>
      <c r="D168" s="226">
        <v>4636963</v>
      </c>
      <c r="E168" s="254">
        <v>604357</v>
      </c>
      <c r="F168" s="225">
        <v>60435700</v>
      </c>
      <c r="G168" s="271" t="s">
        <v>1223</v>
      </c>
    </row>
    <row r="169" spans="1:7" x14ac:dyDescent="0.2">
      <c r="A169" s="215">
        <v>95</v>
      </c>
      <c r="B169" s="216" t="s">
        <v>1135</v>
      </c>
      <c r="C169" s="272">
        <v>352801</v>
      </c>
      <c r="D169" s="272">
        <v>500000</v>
      </c>
      <c r="E169" s="274">
        <v>147200</v>
      </c>
      <c r="F169" s="245">
        <v>14720000</v>
      </c>
      <c r="G169" s="270" t="s">
        <v>1223</v>
      </c>
    </row>
    <row r="170" spans="1:7" x14ac:dyDescent="0.2">
      <c r="A170" s="210">
        <v>96</v>
      </c>
      <c r="B170" s="211" t="s">
        <v>1134</v>
      </c>
      <c r="C170" s="226">
        <v>26500001</v>
      </c>
      <c r="D170" s="226">
        <v>28408000</v>
      </c>
      <c r="E170" s="254">
        <v>1908000</v>
      </c>
      <c r="F170" s="225">
        <v>190800000</v>
      </c>
      <c r="G170" s="271" t="s">
        <v>1223</v>
      </c>
    </row>
    <row r="171" spans="1:7" x14ac:dyDescent="0.2">
      <c r="A171" s="215">
        <v>97</v>
      </c>
      <c r="B171" s="216" t="s">
        <v>241</v>
      </c>
      <c r="C171" s="272">
        <v>20286001</v>
      </c>
      <c r="D171" s="272">
        <v>23531760</v>
      </c>
      <c r="E171" s="274">
        <v>3245760</v>
      </c>
      <c r="F171" s="245">
        <v>324576000</v>
      </c>
      <c r="G171" s="270" t="s">
        <v>1223</v>
      </c>
    </row>
    <row r="172" spans="1:7" x14ac:dyDescent="0.2">
      <c r="A172" s="210">
        <v>98</v>
      </c>
      <c r="B172" s="211" t="s">
        <v>766</v>
      </c>
      <c r="C172" s="226">
        <v>1250001</v>
      </c>
      <c r="D172" s="226">
        <v>1800000</v>
      </c>
      <c r="E172" s="254">
        <v>550000</v>
      </c>
      <c r="F172" s="225">
        <v>55000000</v>
      </c>
      <c r="G172" s="271" t="s">
        <v>1223</v>
      </c>
    </row>
    <row r="173" spans="1:7" x14ac:dyDescent="0.2">
      <c r="A173" s="215">
        <v>99</v>
      </c>
      <c r="B173" s="216" t="s">
        <v>647</v>
      </c>
      <c r="C173" s="272">
        <v>28293624</v>
      </c>
      <c r="D173" s="272">
        <v>33583301</v>
      </c>
      <c r="E173" s="274">
        <v>5289678</v>
      </c>
      <c r="F173" s="245">
        <v>528967800</v>
      </c>
      <c r="G173" s="270" t="s">
        <v>1224</v>
      </c>
    </row>
    <row r="174" spans="1:7" x14ac:dyDescent="0.2">
      <c r="A174" s="210">
        <v>100</v>
      </c>
      <c r="B174" s="211" t="s">
        <v>675</v>
      </c>
      <c r="C174" s="226">
        <v>2135202</v>
      </c>
      <c r="D174" s="226">
        <v>2487972</v>
      </c>
      <c r="E174" s="254">
        <v>352771</v>
      </c>
      <c r="F174" s="225">
        <v>35277100</v>
      </c>
      <c r="G174" s="271" t="s">
        <v>1225</v>
      </c>
    </row>
    <row r="175" spans="1:7" x14ac:dyDescent="0.2">
      <c r="A175" s="215">
        <v>101</v>
      </c>
      <c r="B175" s="216" t="s">
        <v>929</v>
      </c>
      <c r="C175" s="272">
        <v>3447794</v>
      </c>
      <c r="D175" s="272">
        <v>4024499</v>
      </c>
      <c r="E175" s="274">
        <v>576706</v>
      </c>
      <c r="F175" s="245">
        <v>57670600</v>
      </c>
      <c r="G175" s="270" t="s">
        <v>1225</v>
      </c>
    </row>
    <row r="176" spans="1:7" x14ac:dyDescent="0.2">
      <c r="A176" s="210">
        <v>102</v>
      </c>
      <c r="B176" s="268" t="s">
        <v>1226</v>
      </c>
      <c r="C176" s="226">
        <v>1000001</v>
      </c>
      <c r="D176" s="226">
        <v>1100000</v>
      </c>
      <c r="E176" s="254">
        <v>100000</v>
      </c>
      <c r="F176" s="225">
        <v>10000000</v>
      </c>
      <c r="G176" s="271" t="s">
        <v>1227</v>
      </c>
    </row>
    <row r="177" spans="1:7" x14ac:dyDescent="0.2">
      <c r="A177" s="215">
        <v>103</v>
      </c>
      <c r="B177" s="216" t="s">
        <v>873</v>
      </c>
      <c r="C177" s="272">
        <v>2000001</v>
      </c>
      <c r="D177" s="272">
        <v>2277400</v>
      </c>
      <c r="E177" s="274">
        <v>277400</v>
      </c>
      <c r="F177" s="245">
        <v>27740000</v>
      </c>
      <c r="G177" s="270" t="s">
        <v>1228</v>
      </c>
    </row>
    <row r="178" spans="1:7" x14ac:dyDescent="0.2">
      <c r="A178" s="210">
        <v>104</v>
      </c>
      <c r="B178" s="211" t="s">
        <v>632</v>
      </c>
      <c r="C178" s="226">
        <v>7400861</v>
      </c>
      <c r="D178" s="226">
        <v>8200153</v>
      </c>
      <c r="E178" s="254">
        <v>799293</v>
      </c>
      <c r="F178" s="225">
        <v>79929300</v>
      </c>
      <c r="G178" s="271" t="s">
        <v>1228</v>
      </c>
    </row>
    <row r="179" spans="1:7" x14ac:dyDescent="0.2">
      <c r="A179" s="215">
        <v>105</v>
      </c>
      <c r="B179" s="216" t="s">
        <v>146</v>
      </c>
      <c r="C179" s="272">
        <v>5500001</v>
      </c>
      <c r="D179" s="272">
        <v>6599620</v>
      </c>
      <c r="E179" s="274">
        <v>1099620</v>
      </c>
      <c r="F179" s="245">
        <v>109962000</v>
      </c>
      <c r="G179" s="270" t="s">
        <v>1228</v>
      </c>
    </row>
    <row r="180" spans="1:7" x14ac:dyDescent="0.2">
      <c r="A180" s="210">
        <v>106</v>
      </c>
      <c r="B180" s="211" t="s">
        <v>1229</v>
      </c>
      <c r="C180" s="226">
        <v>2000001</v>
      </c>
      <c r="D180" s="226">
        <v>2210000</v>
      </c>
      <c r="E180" s="254">
        <v>210000</v>
      </c>
      <c r="F180" s="225">
        <v>21000000</v>
      </c>
      <c r="G180" s="271" t="s">
        <v>1228</v>
      </c>
    </row>
    <row r="181" spans="1:7" x14ac:dyDescent="0.2">
      <c r="A181" s="215">
        <v>107</v>
      </c>
      <c r="B181" s="216" t="s">
        <v>473</v>
      </c>
      <c r="C181" s="272">
        <v>6450001</v>
      </c>
      <c r="D181" s="272">
        <v>7159500</v>
      </c>
      <c r="E181" s="274">
        <v>709500</v>
      </c>
      <c r="F181" s="245">
        <v>70950000</v>
      </c>
      <c r="G181" s="270" t="s">
        <v>1228</v>
      </c>
    </row>
    <row r="182" spans="1:7" x14ac:dyDescent="0.2">
      <c r="A182" s="210">
        <v>108</v>
      </c>
      <c r="B182" s="211" t="s">
        <v>456</v>
      </c>
      <c r="C182" s="226">
        <v>9988545</v>
      </c>
      <c r="D182" s="226">
        <v>11122266</v>
      </c>
      <c r="E182" s="254">
        <v>1133722</v>
      </c>
      <c r="F182" s="225">
        <v>113372200</v>
      </c>
      <c r="G182" s="271" t="s">
        <v>1228</v>
      </c>
    </row>
    <row r="183" spans="1:7" x14ac:dyDescent="0.2">
      <c r="A183" s="215">
        <v>109</v>
      </c>
      <c r="B183" s="216" t="s">
        <v>599</v>
      </c>
      <c r="C183" s="272">
        <v>1000001</v>
      </c>
      <c r="D183" s="272">
        <v>1250000</v>
      </c>
      <c r="E183" s="274">
        <v>250000</v>
      </c>
      <c r="F183" s="245">
        <v>25000000</v>
      </c>
      <c r="G183" s="270" t="s">
        <v>1228</v>
      </c>
    </row>
    <row r="184" spans="1:7" x14ac:dyDescent="0.2">
      <c r="A184" s="210">
        <v>110</v>
      </c>
      <c r="B184" s="211" t="s">
        <v>791</v>
      </c>
      <c r="C184" s="226">
        <v>6400251</v>
      </c>
      <c r="D184" s="226">
        <v>8384327</v>
      </c>
      <c r="E184" s="254">
        <v>1984077</v>
      </c>
      <c r="F184" s="225">
        <v>198407700</v>
      </c>
      <c r="G184" s="271" t="s">
        <v>1230</v>
      </c>
    </row>
    <row r="185" spans="1:7" x14ac:dyDescent="0.2">
      <c r="A185" s="215">
        <v>111</v>
      </c>
      <c r="B185" s="216" t="s">
        <v>1231</v>
      </c>
      <c r="C185" s="272">
        <v>400001</v>
      </c>
      <c r="D185" s="272">
        <v>460000</v>
      </c>
      <c r="E185" s="274">
        <v>60000</v>
      </c>
      <c r="F185" s="245">
        <v>6000000</v>
      </c>
      <c r="G185" s="270" t="s">
        <v>1232</v>
      </c>
    </row>
    <row r="186" spans="1:7" x14ac:dyDescent="0.2">
      <c r="A186" s="210">
        <v>112</v>
      </c>
      <c r="B186" s="211" t="s">
        <v>1233</v>
      </c>
      <c r="C186" s="226">
        <v>2918750</v>
      </c>
      <c r="D186" s="226">
        <v>3300000</v>
      </c>
      <c r="E186" s="254">
        <v>381251</v>
      </c>
      <c r="F186" s="225">
        <v>38125100</v>
      </c>
      <c r="G186" s="271" t="s">
        <v>1232</v>
      </c>
    </row>
    <row r="187" spans="1:7" x14ac:dyDescent="0.2">
      <c r="A187" s="215">
        <v>113</v>
      </c>
      <c r="B187" s="216" t="s">
        <v>1234</v>
      </c>
      <c r="C187" s="272">
        <v>4087899</v>
      </c>
      <c r="D187" s="272">
        <v>5098973</v>
      </c>
      <c r="E187" s="274">
        <v>1011075</v>
      </c>
      <c r="F187" s="245">
        <v>101107500</v>
      </c>
      <c r="G187" s="270" t="s">
        <v>1235</v>
      </c>
    </row>
    <row r="188" spans="1:7" x14ac:dyDescent="0.2">
      <c r="A188" s="210">
        <v>114</v>
      </c>
      <c r="B188" s="211" t="s">
        <v>1236</v>
      </c>
      <c r="C188" s="226">
        <v>2758801</v>
      </c>
      <c r="D188" s="226">
        <v>3448500</v>
      </c>
      <c r="E188" s="254">
        <v>689700</v>
      </c>
      <c r="F188" s="225">
        <v>68970000</v>
      </c>
      <c r="G188" s="271" t="s">
        <v>1235</v>
      </c>
    </row>
    <row r="189" spans="1:7" x14ac:dyDescent="0.2">
      <c r="A189" s="215">
        <v>115</v>
      </c>
      <c r="B189" s="216" t="s">
        <v>1151</v>
      </c>
      <c r="C189" s="272">
        <v>8472261</v>
      </c>
      <c r="D189" s="272">
        <v>9234763</v>
      </c>
      <c r="E189" s="274">
        <v>762503</v>
      </c>
      <c r="F189" s="245">
        <v>76250300</v>
      </c>
      <c r="G189" s="270" t="s">
        <v>1237</v>
      </c>
    </row>
    <row r="190" spans="1:7" x14ac:dyDescent="0.2">
      <c r="A190" s="210">
        <v>116</v>
      </c>
      <c r="B190" s="211" t="s">
        <v>1238</v>
      </c>
      <c r="C190" s="226">
        <v>5720001</v>
      </c>
      <c r="D190" s="226">
        <v>6292000</v>
      </c>
      <c r="E190" s="254">
        <v>572000</v>
      </c>
      <c r="F190" s="225">
        <v>57200000</v>
      </c>
      <c r="G190" s="271" t="s">
        <v>1237</v>
      </c>
    </row>
    <row r="191" spans="1:7" x14ac:dyDescent="0.2">
      <c r="A191" s="215">
        <v>117</v>
      </c>
      <c r="B191" s="216" t="s">
        <v>828</v>
      </c>
      <c r="C191" s="272">
        <v>24307472</v>
      </c>
      <c r="D191" s="272">
        <v>26979523</v>
      </c>
      <c r="E191" s="274">
        <v>2672052</v>
      </c>
      <c r="F191" s="245">
        <v>267205200</v>
      </c>
      <c r="G191" s="270" t="s">
        <v>1237</v>
      </c>
    </row>
    <row r="192" spans="1:7" x14ac:dyDescent="0.2">
      <c r="A192" s="210">
        <v>118</v>
      </c>
      <c r="B192" s="211" t="s">
        <v>1170</v>
      </c>
      <c r="C192" s="226">
        <v>1308001</v>
      </c>
      <c r="D192" s="226">
        <v>1569600</v>
      </c>
      <c r="E192" s="254">
        <v>261600</v>
      </c>
      <c r="F192" s="225">
        <v>26160000</v>
      </c>
      <c r="G192" s="271" t="s">
        <v>1239</v>
      </c>
    </row>
    <row r="193" spans="1:7" x14ac:dyDescent="0.2">
      <c r="A193" s="215">
        <v>119</v>
      </c>
      <c r="B193" s="216" t="s">
        <v>1168</v>
      </c>
      <c r="C193" s="272">
        <v>2875025</v>
      </c>
      <c r="D193" s="272">
        <v>3737531</v>
      </c>
      <c r="E193" s="274">
        <v>862507</v>
      </c>
      <c r="F193" s="245">
        <v>86250700</v>
      </c>
      <c r="G193" s="270" t="s">
        <v>1239</v>
      </c>
    </row>
    <row r="194" spans="1:7" x14ac:dyDescent="0.2">
      <c r="A194" s="210">
        <v>120</v>
      </c>
      <c r="B194" s="211" t="s">
        <v>1240</v>
      </c>
      <c r="C194" s="226">
        <v>2638033</v>
      </c>
      <c r="D194" s="226">
        <v>2876082</v>
      </c>
      <c r="E194" s="254">
        <v>238050</v>
      </c>
      <c r="F194" s="225">
        <v>23805000</v>
      </c>
      <c r="G194" s="271" t="s">
        <v>1239</v>
      </c>
    </row>
    <row r="195" spans="1:7" x14ac:dyDescent="0.2">
      <c r="A195" s="215">
        <v>121</v>
      </c>
      <c r="B195" s="216" t="s">
        <v>1156</v>
      </c>
      <c r="C195" s="272">
        <v>2343916</v>
      </c>
      <c r="D195" s="272">
        <v>2578307</v>
      </c>
      <c r="E195" s="274">
        <v>234392</v>
      </c>
      <c r="F195" s="245">
        <v>23439200</v>
      </c>
      <c r="G195" s="270" t="s">
        <v>1241</v>
      </c>
    </row>
    <row r="196" spans="1:7" x14ac:dyDescent="0.2">
      <c r="A196" s="210">
        <v>122</v>
      </c>
      <c r="B196" s="211" t="s">
        <v>1242</v>
      </c>
      <c r="C196" s="254">
        <v>1853775</v>
      </c>
      <c r="D196" s="226">
        <v>2467574</v>
      </c>
      <c r="E196" s="254">
        <v>613800</v>
      </c>
      <c r="F196" s="225">
        <v>61380000</v>
      </c>
      <c r="G196" s="271" t="s">
        <v>1243</v>
      </c>
    </row>
    <row r="197" spans="1:7" x14ac:dyDescent="0.2">
      <c r="A197" s="215">
        <v>123</v>
      </c>
      <c r="B197" s="216" t="s">
        <v>1244</v>
      </c>
      <c r="C197" s="272">
        <v>8180949</v>
      </c>
      <c r="D197" s="272">
        <v>8810881</v>
      </c>
      <c r="E197" s="274">
        <v>629933</v>
      </c>
      <c r="F197" s="245">
        <v>62993300</v>
      </c>
      <c r="G197" s="270" t="s">
        <v>1245</v>
      </c>
    </row>
    <row r="198" spans="1:7" x14ac:dyDescent="0.2">
      <c r="A198" s="210">
        <v>124</v>
      </c>
      <c r="B198" s="211" t="s">
        <v>1246</v>
      </c>
      <c r="C198" s="226">
        <v>4576001</v>
      </c>
      <c r="D198" s="226">
        <v>5385600</v>
      </c>
      <c r="E198" s="254">
        <v>809600</v>
      </c>
      <c r="F198" s="225">
        <v>80960000</v>
      </c>
      <c r="G198" s="271" t="s">
        <v>1245</v>
      </c>
    </row>
    <row r="199" spans="1:7" x14ac:dyDescent="0.2">
      <c r="A199" s="215">
        <v>125</v>
      </c>
      <c r="B199" s="216" t="s">
        <v>1247</v>
      </c>
      <c r="C199" s="272">
        <v>21206629</v>
      </c>
      <c r="D199" s="272">
        <v>26719180</v>
      </c>
      <c r="E199" s="274">
        <v>5512552</v>
      </c>
      <c r="F199" s="245">
        <v>551255200</v>
      </c>
      <c r="G199" s="270" t="s">
        <v>1248</v>
      </c>
    </row>
    <row r="200" spans="1:7" x14ac:dyDescent="0.2">
      <c r="A200" s="210">
        <v>126</v>
      </c>
      <c r="B200" s="211" t="s">
        <v>926</v>
      </c>
      <c r="C200" s="226">
        <v>20008333</v>
      </c>
      <c r="D200" s="226">
        <v>23009582</v>
      </c>
      <c r="E200" s="254">
        <v>3001250</v>
      </c>
      <c r="F200" s="225">
        <v>300125000</v>
      </c>
      <c r="G200" s="271" t="s">
        <v>1249</v>
      </c>
    </row>
    <row r="201" spans="1:7" x14ac:dyDescent="0.2">
      <c r="A201" s="215">
        <v>127</v>
      </c>
      <c r="B201" s="216" t="s">
        <v>1250</v>
      </c>
      <c r="C201" s="272">
        <v>8162155</v>
      </c>
      <c r="D201" s="272">
        <v>9950000</v>
      </c>
      <c r="E201" s="274">
        <v>1787846</v>
      </c>
      <c r="F201" s="245">
        <v>178784600</v>
      </c>
      <c r="G201" s="270" t="s">
        <v>1249</v>
      </c>
    </row>
    <row r="202" spans="1:7" x14ac:dyDescent="0.2">
      <c r="A202" s="210">
        <v>128</v>
      </c>
      <c r="B202" s="211" t="s">
        <v>1172</v>
      </c>
      <c r="C202" s="226">
        <v>1636251</v>
      </c>
      <c r="D202" s="226">
        <v>2017087</v>
      </c>
      <c r="E202" s="254">
        <v>380837</v>
      </c>
      <c r="F202" s="225">
        <v>38083700</v>
      </c>
      <c r="G202" s="271" t="s">
        <v>1251</v>
      </c>
    </row>
    <row r="203" spans="1:7" x14ac:dyDescent="0.2">
      <c r="A203" s="215">
        <v>129</v>
      </c>
      <c r="B203" s="216" t="s">
        <v>1252</v>
      </c>
      <c r="C203" s="272">
        <v>556601</v>
      </c>
      <c r="D203" s="272">
        <v>634524</v>
      </c>
      <c r="E203" s="274">
        <v>77924</v>
      </c>
      <c r="F203" s="245">
        <v>7792400</v>
      </c>
      <c r="G203" s="270" t="s">
        <v>1251</v>
      </c>
    </row>
    <row r="204" spans="1:7" x14ac:dyDescent="0.2">
      <c r="A204" s="210">
        <v>130</v>
      </c>
      <c r="B204" s="211" t="s">
        <v>1253</v>
      </c>
      <c r="C204" s="226">
        <v>3402864</v>
      </c>
      <c r="D204" s="226">
        <v>4253579</v>
      </c>
      <c r="E204" s="254">
        <v>850716</v>
      </c>
      <c r="F204" s="225">
        <v>85071600</v>
      </c>
      <c r="G204" s="271" t="s">
        <v>1251</v>
      </c>
    </row>
    <row r="205" spans="1:7" x14ac:dyDescent="0.2">
      <c r="A205" s="215">
        <v>131</v>
      </c>
      <c r="B205" s="216" t="s">
        <v>1254</v>
      </c>
      <c r="C205" s="272">
        <v>2003408</v>
      </c>
      <c r="D205" s="272">
        <v>2273116</v>
      </c>
      <c r="E205" s="274">
        <v>269708.59999999998</v>
      </c>
      <c r="F205" s="245">
        <v>26970859.999999996</v>
      </c>
      <c r="G205" s="270" t="s">
        <v>1255</v>
      </c>
    </row>
    <row r="206" spans="1:7" x14ac:dyDescent="0.2">
      <c r="A206" s="210">
        <v>132</v>
      </c>
      <c r="B206" s="211" t="s">
        <v>397</v>
      </c>
      <c r="C206" s="226">
        <v>2550001</v>
      </c>
      <c r="D206" s="226">
        <v>3076500</v>
      </c>
      <c r="E206" s="254">
        <v>526500</v>
      </c>
      <c r="F206" s="225">
        <v>52650000</v>
      </c>
      <c r="G206" s="271" t="s">
        <v>1255</v>
      </c>
    </row>
    <row r="207" spans="1:7" x14ac:dyDescent="0.2">
      <c r="A207" s="215">
        <v>133</v>
      </c>
      <c r="B207" s="216" t="s">
        <v>1256</v>
      </c>
      <c r="C207" s="272">
        <v>2500001</v>
      </c>
      <c r="D207" s="272">
        <v>2905000</v>
      </c>
      <c r="E207" s="274">
        <v>405000</v>
      </c>
      <c r="F207" s="245">
        <v>40500000</v>
      </c>
      <c r="G207" s="270" t="s">
        <v>1255</v>
      </c>
    </row>
    <row r="208" spans="1:7" ht="13.5" thickBot="1" x14ac:dyDescent="0.25">
      <c r="A208" s="210">
        <v>134</v>
      </c>
      <c r="B208" s="211" t="s">
        <v>203</v>
      </c>
      <c r="C208" s="226">
        <v>8555626</v>
      </c>
      <c r="D208" s="226">
        <v>10694532</v>
      </c>
      <c r="E208" s="254">
        <v>2138906.25</v>
      </c>
      <c r="F208" s="225">
        <v>213890625</v>
      </c>
      <c r="G208" s="271" t="s">
        <v>1257</v>
      </c>
    </row>
    <row r="209" spans="1:8" ht="14.25" thickTop="1" thickBot="1" x14ac:dyDescent="0.25">
      <c r="A209" s="221"/>
      <c r="B209" s="222"/>
      <c r="C209" s="242"/>
      <c r="D209" s="223" t="s">
        <v>39</v>
      </c>
      <c r="E209" s="243">
        <v>220038776.09</v>
      </c>
      <c r="F209" s="244">
        <v>21056102207</v>
      </c>
      <c r="G209" s="224"/>
    </row>
    <row r="210" spans="1:8" ht="13.5" thickTop="1" x14ac:dyDescent="0.2"/>
    <row r="211" spans="1:8" x14ac:dyDescent="0.2">
      <c r="B211" s="75" t="s">
        <v>1264</v>
      </c>
    </row>
    <row r="212" spans="1:8" x14ac:dyDescent="0.2">
      <c r="B212" s="75" t="s">
        <v>1056</v>
      </c>
    </row>
    <row r="213" spans="1:8" ht="13.5" thickBot="1" x14ac:dyDescent="0.25"/>
    <row r="214" spans="1:8" ht="27" thickTop="1" thickBot="1" x14ac:dyDescent="0.25">
      <c r="A214" s="246" t="s">
        <v>700</v>
      </c>
      <c r="B214" s="246" t="s">
        <v>1057</v>
      </c>
      <c r="C214" s="246" t="s">
        <v>508</v>
      </c>
      <c r="D214" s="246" t="s">
        <v>1258</v>
      </c>
      <c r="E214" s="247" t="s">
        <v>660</v>
      </c>
      <c r="F214" s="246" t="s">
        <v>1259</v>
      </c>
      <c r="G214" s="246" t="s">
        <v>1260</v>
      </c>
      <c r="H214" s="246" t="s">
        <v>816</v>
      </c>
    </row>
    <row r="215" spans="1:8" ht="39.75" thickTop="1" thickBot="1" x14ac:dyDescent="0.25">
      <c r="A215" s="210">
        <v>1</v>
      </c>
      <c r="B215" s="211" t="s">
        <v>1071</v>
      </c>
      <c r="C215" s="210" t="s">
        <v>1261</v>
      </c>
      <c r="D215" s="211" t="s">
        <v>1262</v>
      </c>
      <c r="E215" s="228">
        <f>80000000+20000000</f>
        <v>100000000</v>
      </c>
      <c r="F215" s="228">
        <f>E215*10</f>
        <v>1000000000</v>
      </c>
      <c r="G215" s="248" t="s">
        <v>1263</v>
      </c>
      <c r="H215" s="211"/>
    </row>
    <row r="216" spans="1:8" ht="14.25" thickTop="1" thickBot="1" x14ac:dyDescent="0.25">
      <c r="A216" s="221"/>
      <c r="B216" s="222"/>
      <c r="C216" s="221"/>
      <c r="D216" s="223" t="s">
        <v>39</v>
      </c>
      <c r="E216" s="232">
        <f>SUM(E215:E215)</f>
        <v>100000000</v>
      </c>
      <c r="F216" s="243">
        <f>SUM(F215:F215)</f>
        <v>1000000000</v>
      </c>
      <c r="G216" s="224"/>
      <c r="H216" s="221"/>
    </row>
    <row r="217" spans="1:8" ht="13.5" thickTop="1" x14ac:dyDescent="0.2"/>
  </sheetData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2:I184"/>
  <sheetViews>
    <sheetView topLeftCell="A49" workbookViewId="0">
      <selection activeCell="B138" sqref="B138"/>
    </sheetView>
  </sheetViews>
  <sheetFormatPr defaultColWidth="73.140625" defaultRowHeight="12.75" x14ac:dyDescent="0.2"/>
  <cols>
    <col min="1" max="1" width="5.28515625" bestFit="1" customWidth="1"/>
    <col min="2" max="2" width="43.7109375" bestFit="1" customWidth="1"/>
    <col min="3" max="3" width="18.42578125" bestFit="1" customWidth="1"/>
    <col min="4" max="4" width="16.5703125" bestFit="1" customWidth="1"/>
    <col min="5" max="5" width="30.85546875" bestFit="1" customWidth="1"/>
    <col min="6" max="6" width="22.140625" bestFit="1" customWidth="1"/>
    <col min="7" max="7" width="21.7109375" bestFit="1" customWidth="1"/>
    <col min="8" max="8" width="26.5703125" bestFit="1" customWidth="1"/>
    <col min="9" max="9" width="72.5703125" bestFit="1" customWidth="1"/>
  </cols>
  <sheetData>
    <row r="2" spans="1:9" x14ac:dyDescent="0.2">
      <c r="B2" s="75" t="s">
        <v>40</v>
      </c>
    </row>
    <row r="3" spans="1:9" x14ac:dyDescent="0.2">
      <c r="B3" s="75" t="s">
        <v>976</v>
      </c>
    </row>
    <row r="5" spans="1:9" ht="13.5" thickBot="1" x14ac:dyDescent="0.25">
      <c r="A5" s="107" t="s">
        <v>258</v>
      </c>
      <c r="B5" s="107" t="s">
        <v>259</v>
      </c>
      <c r="C5" s="107" t="s">
        <v>562</v>
      </c>
      <c r="D5" s="107" t="s">
        <v>508</v>
      </c>
      <c r="E5" s="107" t="s">
        <v>660</v>
      </c>
      <c r="F5" s="107" t="s">
        <v>661</v>
      </c>
      <c r="G5" s="107" t="s">
        <v>442</v>
      </c>
      <c r="H5" s="107" t="s">
        <v>263</v>
      </c>
      <c r="I5" s="94" t="s">
        <v>816</v>
      </c>
    </row>
    <row r="6" spans="1:9" x14ac:dyDescent="0.2">
      <c r="A6" s="168">
        <v>1</v>
      </c>
      <c r="B6" s="166" t="s">
        <v>1053</v>
      </c>
      <c r="C6" s="166" t="s">
        <v>950</v>
      </c>
      <c r="D6" s="166" t="s">
        <v>11</v>
      </c>
      <c r="E6" s="167">
        <f>600000000+150000000</f>
        <v>750000000</v>
      </c>
      <c r="F6" s="167">
        <f>600000000+150000000</f>
        <v>750000000</v>
      </c>
      <c r="G6" s="170">
        <v>62598</v>
      </c>
      <c r="H6" s="168" t="s">
        <v>130</v>
      </c>
      <c r="I6" s="137"/>
    </row>
    <row r="7" spans="1:9" x14ac:dyDescent="0.2">
      <c r="A7" s="168">
        <v>2</v>
      </c>
      <c r="B7" s="171" t="s">
        <v>951</v>
      </c>
      <c r="C7" s="166" t="s">
        <v>267</v>
      </c>
      <c r="D7" s="166" t="s">
        <v>458</v>
      </c>
      <c r="E7" s="167">
        <v>34959400</v>
      </c>
      <c r="F7" s="203">
        <v>34959400</v>
      </c>
      <c r="G7" s="170">
        <v>62612</v>
      </c>
      <c r="H7" s="168"/>
      <c r="I7" s="137"/>
    </row>
    <row r="8" spans="1:9" x14ac:dyDescent="0.2">
      <c r="A8" s="168">
        <v>3</v>
      </c>
      <c r="B8" s="171" t="s">
        <v>952</v>
      </c>
      <c r="C8" s="166" t="s">
        <v>950</v>
      </c>
      <c r="D8" s="166" t="s">
        <v>11</v>
      </c>
      <c r="E8" s="167">
        <v>100000000</v>
      </c>
      <c r="F8" s="203">
        <v>1000000000</v>
      </c>
      <c r="G8" s="170">
        <v>62669</v>
      </c>
      <c r="H8" s="168" t="s">
        <v>1049</v>
      </c>
      <c r="I8" s="137"/>
    </row>
    <row r="9" spans="1:9" x14ac:dyDescent="0.2">
      <c r="A9" s="168">
        <v>4</v>
      </c>
      <c r="B9" s="171" t="s">
        <v>745</v>
      </c>
      <c r="C9" s="166" t="s">
        <v>267</v>
      </c>
      <c r="D9" s="166" t="s">
        <v>458</v>
      </c>
      <c r="E9" s="167">
        <v>2499478200</v>
      </c>
      <c r="F9" s="167">
        <v>2499478200</v>
      </c>
      <c r="G9" s="170">
        <v>62679</v>
      </c>
      <c r="H9" s="168"/>
      <c r="I9" s="137"/>
    </row>
    <row r="10" spans="1:9" x14ac:dyDescent="0.2">
      <c r="A10" s="168">
        <v>5</v>
      </c>
      <c r="B10" s="171" t="s">
        <v>579</v>
      </c>
      <c r="C10" s="166" t="s">
        <v>105</v>
      </c>
      <c r="D10" s="166" t="s">
        <v>458</v>
      </c>
      <c r="E10" s="167">
        <v>500000000</v>
      </c>
      <c r="F10" s="203">
        <v>500000000</v>
      </c>
      <c r="G10" s="170">
        <v>62704</v>
      </c>
      <c r="H10" s="168" t="s">
        <v>715</v>
      </c>
      <c r="I10" s="137"/>
    </row>
    <row r="11" spans="1:9" x14ac:dyDescent="0.2">
      <c r="A11" s="168">
        <v>6</v>
      </c>
      <c r="B11" s="171" t="s">
        <v>953</v>
      </c>
      <c r="C11" s="166" t="s">
        <v>105</v>
      </c>
      <c r="D11" s="166" t="s">
        <v>458</v>
      </c>
      <c r="E11" s="167">
        <v>500000000</v>
      </c>
      <c r="F11" s="203">
        <v>500000000</v>
      </c>
      <c r="G11" s="170">
        <v>62705</v>
      </c>
      <c r="H11" s="168" t="s">
        <v>669</v>
      </c>
      <c r="I11" s="137"/>
    </row>
    <row r="12" spans="1:9" ht="38.25" x14ac:dyDescent="0.2">
      <c r="A12" s="168">
        <v>7</v>
      </c>
      <c r="B12" s="171" t="s">
        <v>954</v>
      </c>
      <c r="C12" s="166" t="s">
        <v>955</v>
      </c>
      <c r="D12" s="166" t="s">
        <v>730</v>
      </c>
      <c r="E12" s="167">
        <v>9001500000</v>
      </c>
      <c r="F12" s="203">
        <v>3600600000</v>
      </c>
      <c r="G12" s="170">
        <v>62718</v>
      </c>
      <c r="H12" s="168" t="s">
        <v>9</v>
      </c>
      <c r="I12" s="137" t="s">
        <v>956</v>
      </c>
    </row>
    <row r="13" spans="1:9" x14ac:dyDescent="0.2">
      <c r="A13" s="168">
        <v>8</v>
      </c>
      <c r="B13" s="171" t="s">
        <v>957</v>
      </c>
      <c r="C13" s="166" t="s">
        <v>267</v>
      </c>
      <c r="D13" s="166" t="s">
        <v>453</v>
      </c>
      <c r="E13" s="167">
        <v>125013400</v>
      </c>
      <c r="F13" s="203">
        <v>50005400</v>
      </c>
      <c r="G13" s="170">
        <v>62719</v>
      </c>
      <c r="H13" s="168" t="s">
        <v>130</v>
      </c>
      <c r="I13" s="137"/>
    </row>
    <row r="14" spans="1:9" x14ac:dyDescent="0.2">
      <c r="A14" s="168">
        <v>9</v>
      </c>
      <c r="B14" s="171" t="s">
        <v>958</v>
      </c>
      <c r="C14" s="166" t="s">
        <v>267</v>
      </c>
      <c r="D14" s="166" t="s">
        <v>730</v>
      </c>
      <c r="E14" s="167">
        <v>700000000</v>
      </c>
      <c r="F14" s="203">
        <v>100000000</v>
      </c>
      <c r="G14" s="170">
        <v>62731</v>
      </c>
      <c r="H14" s="168" t="s">
        <v>1050</v>
      </c>
      <c r="I14" s="137" t="s">
        <v>975</v>
      </c>
    </row>
    <row r="15" spans="1:9" x14ac:dyDescent="0.2">
      <c r="A15" s="168"/>
      <c r="B15" s="173" t="s">
        <v>958</v>
      </c>
      <c r="C15" s="166" t="s">
        <v>267</v>
      </c>
      <c r="D15" s="172" t="s">
        <v>730</v>
      </c>
      <c r="E15" s="207">
        <v>300000000</v>
      </c>
      <c r="F15" s="207">
        <v>300000000</v>
      </c>
      <c r="G15" s="192">
        <v>62894</v>
      </c>
      <c r="H15" s="169" t="s">
        <v>894</v>
      </c>
      <c r="I15" s="137" t="s">
        <v>1055</v>
      </c>
    </row>
    <row r="16" spans="1:9" x14ac:dyDescent="0.2">
      <c r="A16" s="168">
        <v>10</v>
      </c>
      <c r="B16" s="171" t="s">
        <v>959</v>
      </c>
      <c r="C16" s="166" t="s">
        <v>950</v>
      </c>
      <c r="D16" s="166" t="s">
        <v>11</v>
      </c>
      <c r="E16" s="167">
        <f>400000000+100000000</f>
        <v>500000000</v>
      </c>
      <c r="F16" s="167">
        <f>400000000+100000000</f>
        <v>500000000</v>
      </c>
      <c r="G16" s="170">
        <v>62740</v>
      </c>
      <c r="H16" s="168" t="s">
        <v>715</v>
      </c>
      <c r="I16" s="137"/>
    </row>
    <row r="17" spans="1:9" x14ac:dyDescent="0.2">
      <c r="A17" s="168">
        <v>11</v>
      </c>
      <c r="B17" s="171" t="s">
        <v>960</v>
      </c>
      <c r="C17" s="166" t="s">
        <v>267</v>
      </c>
      <c r="D17" s="166" t="s">
        <v>453</v>
      </c>
      <c r="E17" s="167">
        <v>20000000</v>
      </c>
      <c r="F17" s="203">
        <v>9000000</v>
      </c>
      <c r="G17" s="170">
        <v>62749</v>
      </c>
      <c r="H17" s="168" t="s">
        <v>1054</v>
      </c>
      <c r="I17" s="137"/>
    </row>
    <row r="18" spans="1:9" x14ac:dyDescent="0.2">
      <c r="A18" s="168">
        <v>12</v>
      </c>
      <c r="B18" s="171" t="s">
        <v>961</v>
      </c>
      <c r="C18" s="166" t="s">
        <v>267</v>
      </c>
      <c r="D18" s="166" t="s">
        <v>730</v>
      </c>
      <c r="E18" s="167">
        <v>486000</v>
      </c>
      <c r="F18" s="203">
        <v>48600000</v>
      </c>
      <c r="G18" s="170">
        <v>62756</v>
      </c>
      <c r="H18" s="168" t="s">
        <v>1051</v>
      </c>
      <c r="I18" s="137"/>
    </row>
    <row r="19" spans="1:9" x14ac:dyDescent="0.2">
      <c r="A19" s="168">
        <v>13</v>
      </c>
      <c r="B19" s="171" t="s">
        <v>962</v>
      </c>
      <c r="C19" s="166" t="s">
        <v>267</v>
      </c>
      <c r="D19" s="166" t="s">
        <v>453</v>
      </c>
      <c r="E19" s="167">
        <v>20000000</v>
      </c>
      <c r="F19" s="203">
        <v>6000000</v>
      </c>
      <c r="G19" s="170">
        <v>62773</v>
      </c>
      <c r="H19" s="168" t="s">
        <v>1054</v>
      </c>
      <c r="I19" s="137"/>
    </row>
    <row r="20" spans="1:9" x14ac:dyDescent="0.2">
      <c r="A20" s="168">
        <v>14</v>
      </c>
      <c r="B20" s="171" t="s">
        <v>963</v>
      </c>
      <c r="C20" s="166" t="s">
        <v>267</v>
      </c>
      <c r="D20" s="166" t="s">
        <v>453</v>
      </c>
      <c r="E20" s="167">
        <v>100000000</v>
      </c>
      <c r="F20" s="203">
        <v>40000000</v>
      </c>
      <c r="G20" s="170">
        <v>62787</v>
      </c>
      <c r="H20" s="168" t="s">
        <v>571</v>
      </c>
      <c r="I20" s="137"/>
    </row>
    <row r="21" spans="1:9" x14ac:dyDescent="0.2">
      <c r="A21" s="168">
        <v>15</v>
      </c>
      <c r="B21" s="171" t="s">
        <v>964</v>
      </c>
      <c r="C21" s="166" t="s">
        <v>267</v>
      </c>
      <c r="D21" s="166" t="s">
        <v>449</v>
      </c>
      <c r="E21" s="167">
        <v>200000000</v>
      </c>
      <c r="F21" s="203">
        <v>75000000</v>
      </c>
      <c r="G21" s="170">
        <v>62789</v>
      </c>
      <c r="H21" s="168" t="s">
        <v>130</v>
      </c>
      <c r="I21" s="137"/>
    </row>
    <row r="22" spans="1:9" x14ac:dyDescent="0.2">
      <c r="A22" s="168">
        <v>16</v>
      </c>
      <c r="B22" s="171" t="s">
        <v>965</v>
      </c>
      <c r="C22" s="166" t="s">
        <v>267</v>
      </c>
      <c r="D22" s="166" t="s">
        <v>453</v>
      </c>
      <c r="E22" s="167">
        <v>140000000</v>
      </c>
      <c r="F22" s="203">
        <v>42000000</v>
      </c>
      <c r="G22" s="170">
        <v>62790</v>
      </c>
      <c r="H22" s="168" t="s">
        <v>1054</v>
      </c>
      <c r="I22" s="137"/>
    </row>
    <row r="23" spans="1:9" x14ac:dyDescent="0.2">
      <c r="A23" s="168">
        <v>17</v>
      </c>
      <c r="B23" s="171" t="s">
        <v>966</v>
      </c>
      <c r="C23" s="166" t="s">
        <v>955</v>
      </c>
      <c r="D23" s="166" t="s">
        <v>453</v>
      </c>
      <c r="E23" s="167">
        <v>100000000</v>
      </c>
      <c r="F23" s="203">
        <v>49000000</v>
      </c>
      <c r="G23" s="170">
        <v>62857</v>
      </c>
      <c r="H23" s="168" t="s">
        <v>1049</v>
      </c>
      <c r="I23" s="137"/>
    </row>
    <row r="24" spans="1:9" x14ac:dyDescent="0.2">
      <c r="A24" s="168">
        <v>18</v>
      </c>
      <c r="B24" s="171" t="s">
        <v>1265</v>
      </c>
      <c r="C24" s="166" t="s">
        <v>267</v>
      </c>
      <c r="D24" s="166" t="s">
        <v>453</v>
      </c>
      <c r="E24" s="167">
        <v>100000000</v>
      </c>
      <c r="F24" s="203">
        <v>40000000</v>
      </c>
      <c r="G24" s="170">
        <v>62857</v>
      </c>
      <c r="H24" s="168" t="s">
        <v>130</v>
      </c>
      <c r="I24" s="137"/>
    </row>
    <row r="25" spans="1:9" x14ac:dyDescent="0.2">
      <c r="A25" s="168">
        <v>19</v>
      </c>
      <c r="B25" s="171" t="s">
        <v>967</v>
      </c>
      <c r="C25" s="166" t="s">
        <v>105</v>
      </c>
      <c r="D25" s="166" t="s">
        <v>458</v>
      </c>
      <c r="E25" s="167">
        <v>700000000</v>
      </c>
      <c r="F25" s="167">
        <v>700000000</v>
      </c>
      <c r="G25" s="170">
        <v>62858</v>
      </c>
      <c r="H25" s="168" t="s">
        <v>724</v>
      </c>
      <c r="I25" s="137"/>
    </row>
    <row r="26" spans="1:9" x14ac:dyDescent="0.2">
      <c r="A26" s="168">
        <v>20</v>
      </c>
      <c r="B26" s="171" t="s">
        <v>728</v>
      </c>
      <c r="C26" s="166" t="s">
        <v>105</v>
      </c>
      <c r="D26" s="166" t="s">
        <v>458</v>
      </c>
      <c r="E26" s="167">
        <v>600000000</v>
      </c>
      <c r="F26" s="167">
        <v>600000000</v>
      </c>
      <c r="G26" s="170">
        <v>62860</v>
      </c>
      <c r="H26" s="168" t="s">
        <v>130</v>
      </c>
      <c r="I26" s="137"/>
    </row>
    <row r="27" spans="1:9" x14ac:dyDescent="0.2">
      <c r="A27" s="168">
        <v>21</v>
      </c>
      <c r="B27" s="171" t="s">
        <v>968</v>
      </c>
      <c r="C27" s="166" t="s">
        <v>267</v>
      </c>
      <c r="D27" s="172" t="s">
        <v>453</v>
      </c>
      <c r="E27" s="167">
        <v>20000000</v>
      </c>
      <c r="F27" s="203">
        <v>8000000</v>
      </c>
      <c r="G27" s="170">
        <v>62868</v>
      </c>
      <c r="H27" s="168" t="s">
        <v>724</v>
      </c>
      <c r="I27" s="137"/>
    </row>
    <row r="28" spans="1:9" x14ac:dyDescent="0.2">
      <c r="A28" s="168">
        <v>22</v>
      </c>
      <c r="B28" s="173" t="s">
        <v>969</v>
      </c>
      <c r="C28" s="166" t="s">
        <v>267</v>
      </c>
      <c r="D28" s="172" t="s">
        <v>453</v>
      </c>
      <c r="E28" s="204">
        <v>40000000</v>
      </c>
      <c r="F28" s="205">
        <v>12000000</v>
      </c>
      <c r="G28" s="192">
        <v>62874</v>
      </c>
      <c r="H28" s="169" t="s">
        <v>130</v>
      </c>
      <c r="I28" s="137"/>
    </row>
    <row r="29" spans="1:9" x14ac:dyDescent="0.2">
      <c r="A29" s="168">
        <v>23</v>
      </c>
      <c r="B29" s="173" t="s">
        <v>970</v>
      </c>
      <c r="C29" s="166" t="s">
        <v>267</v>
      </c>
      <c r="D29" s="172" t="s">
        <v>453</v>
      </c>
      <c r="E29" s="191">
        <v>110000000</v>
      </c>
      <c r="F29" s="205">
        <v>33000000</v>
      </c>
      <c r="G29" s="192">
        <v>62875</v>
      </c>
      <c r="H29" s="169" t="s">
        <v>1052</v>
      </c>
      <c r="I29" s="137"/>
    </row>
    <row r="30" spans="1:9" x14ac:dyDescent="0.2">
      <c r="A30" s="168">
        <v>24</v>
      </c>
      <c r="B30" s="173" t="s">
        <v>971</v>
      </c>
      <c r="C30" s="166" t="s">
        <v>267</v>
      </c>
      <c r="D30" s="172" t="s">
        <v>453</v>
      </c>
      <c r="E30" s="167">
        <v>50000000</v>
      </c>
      <c r="F30" s="206">
        <v>15000000</v>
      </c>
      <c r="G30" s="192" t="s">
        <v>972</v>
      </c>
      <c r="H30" s="168" t="s">
        <v>724</v>
      </c>
      <c r="I30" s="137"/>
    </row>
    <row r="31" spans="1:9" x14ac:dyDescent="0.2">
      <c r="A31" s="168">
        <v>25</v>
      </c>
      <c r="B31" s="173" t="s">
        <v>973</v>
      </c>
      <c r="C31" s="166" t="s">
        <v>267</v>
      </c>
      <c r="D31" s="172" t="s">
        <v>453</v>
      </c>
      <c r="E31" s="206">
        <v>30000000</v>
      </c>
      <c r="F31" s="206">
        <v>14700000</v>
      </c>
      <c r="G31" s="192">
        <v>62886</v>
      </c>
      <c r="H31" s="169" t="s">
        <v>130</v>
      </c>
      <c r="I31" s="137"/>
    </row>
    <row r="32" spans="1:9" x14ac:dyDescent="0.2">
      <c r="A32" s="168">
        <v>26</v>
      </c>
      <c r="B32" s="174" t="s">
        <v>974</v>
      </c>
      <c r="C32" s="166" t="s">
        <v>105</v>
      </c>
      <c r="D32" s="175" t="s">
        <v>458</v>
      </c>
      <c r="E32" s="191">
        <v>600000000</v>
      </c>
      <c r="F32" s="191">
        <v>600000000</v>
      </c>
      <c r="G32" s="192">
        <v>62894</v>
      </c>
      <c r="H32" s="193" t="s">
        <v>1052</v>
      </c>
      <c r="I32" s="137"/>
    </row>
    <row r="33" spans="1:9" ht="13.5" thickBot="1" x14ac:dyDescent="0.25">
      <c r="A33" s="1458" t="s">
        <v>39</v>
      </c>
      <c r="B33" s="1458"/>
      <c r="C33" s="1458"/>
      <c r="D33" s="1458"/>
      <c r="E33" s="177">
        <f>SUM(E6:E32)</f>
        <v>17841437000</v>
      </c>
      <c r="F33" s="177">
        <f>SUM(F6:F32)</f>
        <v>12127343000</v>
      </c>
      <c r="G33" s="52"/>
      <c r="H33" s="52"/>
      <c r="I33" s="176"/>
    </row>
    <row r="34" spans="1:9" ht="13.5" thickTop="1" x14ac:dyDescent="0.2">
      <c r="A34" s="185"/>
      <c r="B34" s="185"/>
      <c r="C34" s="185"/>
      <c r="D34" s="185"/>
      <c r="E34" s="186"/>
      <c r="F34" s="186"/>
      <c r="G34" s="49"/>
      <c r="H34" s="49"/>
      <c r="I34" s="137"/>
    </row>
    <row r="35" spans="1:9" x14ac:dyDescent="0.2">
      <c r="B35" s="75" t="s">
        <v>640</v>
      </c>
    </row>
    <row r="36" spans="1:9" x14ac:dyDescent="0.2">
      <c r="B36" s="75" t="s">
        <v>976</v>
      </c>
    </row>
    <row r="37" spans="1:9" x14ac:dyDescent="0.2">
      <c r="B37" s="75"/>
    </row>
    <row r="38" spans="1:9" x14ac:dyDescent="0.2">
      <c r="B38" s="75"/>
    </row>
    <row r="39" spans="1:9" ht="13.5" thickBot="1" x14ac:dyDescent="0.25">
      <c r="A39" s="94" t="s">
        <v>258</v>
      </c>
      <c r="B39" s="94" t="s">
        <v>259</v>
      </c>
      <c r="C39" s="94" t="s">
        <v>441</v>
      </c>
      <c r="D39" s="94" t="s">
        <v>508</v>
      </c>
      <c r="E39" s="94" t="s">
        <v>977</v>
      </c>
      <c r="F39" s="94" t="s">
        <v>262</v>
      </c>
      <c r="G39" s="94" t="s">
        <v>442</v>
      </c>
      <c r="H39" s="94" t="s">
        <v>263</v>
      </c>
    </row>
    <row r="40" spans="1:9" x14ac:dyDescent="0.2">
      <c r="A40" s="63">
        <v>1</v>
      </c>
      <c r="B40" s="45" t="s">
        <v>608</v>
      </c>
      <c r="C40" s="178" t="s">
        <v>621</v>
      </c>
      <c r="D40" s="45" t="s">
        <v>453</v>
      </c>
      <c r="E40" s="45">
        <v>322000</v>
      </c>
      <c r="F40" s="179">
        <f>E40*100</f>
        <v>32200000</v>
      </c>
      <c r="G40" s="180">
        <v>62184</v>
      </c>
      <c r="H40" s="45" t="s">
        <v>9</v>
      </c>
    </row>
    <row r="41" spans="1:9" x14ac:dyDescent="0.2">
      <c r="A41" s="63">
        <v>2</v>
      </c>
      <c r="B41" s="45" t="s">
        <v>739</v>
      </c>
      <c r="C41" s="178" t="s">
        <v>978</v>
      </c>
      <c r="D41" s="45" t="s">
        <v>453</v>
      </c>
      <c r="E41" s="45">
        <v>420700</v>
      </c>
      <c r="F41" s="179">
        <f t="shared" ref="F41:F59" si="0">E41*100</f>
        <v>42070000</v>
      </c>
      <c r="G41" s="180">
        <v>62608</v>
      </c>
      <c r="H41" s="45" t="s">
        <v>595</v>
      </c>
    </row>
    <row r="42" spans="1:9" x14ac:dyDescent="0.2">
      <c r="A42" s="63">
        <v>3</v>
      </c>
      <c r="B42" s="45" t="s">
        <v>576</v>
      </c>
      <c r="C42" s="178" t="s">
        <v>648</v>
      </c>
      <c r="D42" s="45" t="s">
        <v>453</v>
      </c>
      <c r="E42" s="45">
        <v>924000</v>
      </c>
      <c r="F42" s="179">
        <f t="shared" si="0"/>
        <v>92400000</v>
      </c>
      <c r="G42" s="180">
        <v>62612</v>
      </c>
      <c r="H42" s="45" t="s">
        <v>979</v>
      </c>
    </row>
    <row r="43" spans="1:9" x14ac:dyDescent="0.2">
      <c r="A43" s="63">
        <v>4</v>
      </c>
      <c r="B43" s="45" t="s">
        <v>575</v>
      </c>
      <c r="C43" s="178" t="s">
        <v>695</v>
      </c>
      <c r="D43" s="45" t="s">
        <v>453</v>
      </c>
      <c r="E43" s="45">
        <v>515200</v>
      </c>
      <c r="F43" s="179">
        <f t="shared" si="0"/>
        <v>51520000</v>
      </c>
      <c r="G43" s="180">
        <v>62639</v>
      </c>
      <c r="H43" s="45" t="s">
        <v>130</v>
      </c>
    </row>
    <row r="44" spans="1:9" x14ac:dyDescent="0.2">
      <c r="A44" s="63">
        <v>5</v>
      </c>
      <c r="B44" s="45" t="s">
        <v>791</v>
      </c>
      <c r="C44" s="178" t="s">
        <v>621</v>
      </c>
      <c r="D44" s="45" t="s">
        <v>453</v>
      </c>
      <c r="E44" s="45">
        <v>918750</v>
      </c>
      <c r="F44" s="179">
        <f t="shared" si="0"/>
        <v>91875000</v>
      </c>
      <c r="G44" s="180">
        <v>62648</v>
      </c>
      <c r="H44" s="45" t="s">
        <v>595</v>
      </c>
    </row>
    <row r="45" spans="1:9" x14ac:dyDescent="0.2">
      <c r="A45" s="63">
        <v>6</v>
      </c>
      <c r="B45" s="45" t="s">
        <v>925</v>
      </c>
      <c r="C45" s="178" t="s">
        <v>980</v>
      </c>
      <c r="D45" s="45" t="s">
        <v>453</v>
      </c>
      <c r="E45" s="45">
        <v>214326</v>
      </c>
      <c r="F45" s="179">
        <f t="shared" si="0"/>
        <v>21432600</v>
      </c>
      <c r="G45" s="180">
        <v>62703</v>
      </c>
      <c r="H45" s="45" t="s">
        <v>676</v>
      </c>
    </row>
    <row r="46" spans="1:9" x14ac:dyDescent="0.2">
      <c r="A46" s="63">
        <v>7</v>
      </c>
      <c r="B46" s="45" t="s">
        <v>853</v>
      </c>
      <c r="C46" s="178" t="s">
        <v>621</v>
      </c>
      <c r="D46" s="45" t="s">
        <v>453</v>
      </c>
      <c r="E46" s="45">
        <v>300000</v>
      </c>
      <c r="F46" s="179">
        <f t="shared" si="0"/>
        <v>30000000</v>
      </c>
      <c r="G46" s="180">
        <v>62707</v>
      </c>
      <c r="H46" s="45" t="s">
        <v>595</v>
      </c>
    </row>
    <row r="47" spans="1:9" x14ac:dyDescent="0.2">
      <c r="A47" s="63">
        <v>8</v>
      </c>
      <c r="B47" s="45" t="s">
        <v>981</v>
      </c>
      <c r="C47" s="178" t="s">
        <v>633</v>
      </c>
      <c r="D47" s="45" t="s">
        <v>453</v>
      </c>
      <c r="E47" s="45">
        <v>1000000</v>
      </c>
      <c r="F47" s="179">
        <f t="shared" si="0"/>
        <v>100000000</v>
      </c>
      <c r="G47" s="180">
        <v>62749</v>
      </c>
      <c r="H47" s="45" t="s">
        <v>979</v>
      </c>
    </row>
    <row r="48" spans="1:9" x14ac:dyDescent="0.2">
      <c r="A48" s="63">
        <v>9</v>
      </c>
      <c r="B48" s="45" t="s">
        <v>604</v>
      </c>
      <c r="C48" s="178" t="s">
        <v>621</v>
      </c>
      <c r="D48" s="45" t="s">
        <v>453</v>
      </c>
      <c r="E48" s="45">
        <v>1122000</v>
      </c>
      <c r="F48" s="179">
        <f t="shared" si="0"/>
        <v>112200000</v>
      </c>
      <c r="G48" s="180">
        <v>62751</v>
      </c>
      <c r="H48" s="45" t="s">
        <v>982</v>
      </c>
    </row>
    <row r="49" spans="1:8" x14ac:dyDescent="0.2">
      <c r="A49" s="63">
        <v>10</v>
      </c>
      <c r="B49" s="45" t="s">
        <v>754</v>
      </c>
      <c r="C49" s="178" t="s">
        <v>983</v>
      </c>
      <c r="D49" s="45" t="s">
        <v>446</v>
      </c>
      <c r="E49" s="45">
        <v>1147784</v>
      </c>
      <c r="F49" s="179">
        <f t="shared" si="0"/>
        <v>114778400</v>
      </c>
      <c r="G49" s="180">
        <v>62751</v>
      </c>
      <c r="H49" s="45" t="s">
        <v>724</v>
      </c>
    </row>
    <row r="50" spans="1:8" x14ac:dyDescent="0.2">
      <c r="A50" s="63">
        <v>11</v>
      </c>
      <c r="B50" s="45" t="s">
        <v>984</v>
      </c>
      <c r="C50" s="178" t="s">
        <v>985</v>
      </c>
      <c r="D50" s="45" t="s">
        <v>986</v>
      </c>
      <c r="E50" s="45">
        <v>2236650</v>
      </c>
      <c r="F50" s="179">
        <f t="shared" si="0"/>
        <v>223665000</v>
      </c>
      <c r="G50" s="180">
        <v>62752</v>
      </c>
      <c r="H50" s="45" t="s">
        <v>724</v>
      </c>
    </row>
    <row r="51" spans="1:8" x14ac:dyDescent="0.2">
      <c r="A51" s="63">
        <v>12</v>
      </c>
      <c r="B51" s="45" t="s">
        <v>605</v>
      </c>
      <c r="C51" s="178" t="s">
        <v>635</v>
      </c>
      <c r="D51" s="45" t="s">
        <v>453</v>
      </c>
      <c r="E51" s="45">
        <v>172000</v>
      </c>
      <c r="F51" s="179">
        <f t="shared" si="0"/>
        <v>17200000</v>
      </c>
      <c r="G51" s="180">
        <v>62775</v>
      </c>
      <c r="H51" s="45" t="s">
        <v>987</v>
      </c>
    </row>
    <row r="52" spans="1:8" x14ac:dyDescent="0.2">
      <c r="A52" s="63">
        <v>13</v>
      </c>
      <c r="B52" s="45" t="s">
        <v>883</v>
      </c>
      <c r="C52" s="178" t="s">
        <v>635</v>
      </c>
      <c r="D52" s="45" t="s">
        <v>453</v>
      </c>
      <c r="E52" s="45">
        <v>300000</v>
      </c>
      <c r="F52" s="179">
        <f t="shared" si="0"/>
        <v>30000000</v>
      </c>
      <c r="G52" s="180">
        <v>62775</v>
      </c>
      <c r="H52" s="45" t="s">
        <v>987</v>
      </c>
    </row>
    <row r="53" spans="1:8" x14ac:dyDescent="0.2">
      <c r="A53" s="63">
        <v>14</v>
      </c>
      <c r="B53" s="45" t="s">
        <v>988</v>
      </c>
      <c r="C53" s="178" t="s">
        <v>989</v>
      </c>
      <c r="D53" s="45" t="s">
        <v>446</v>
      </c>
      <c r="E53" s="45">
        <v>1348951</v>
      </c>
      <c r="F53" s="179">
        <f t="shared" si="0"/>
        <v>134895100</v>
      </c>
      <c r="G53" s="180">
        <v>62779</v>
      </c>
      <c r="H53" s="45" t="s">
        <v>990</v>
      </c>
    </row>
    <row r="54" spans="1:8" x14ac:dyDescent="0.2">
      <c r="A54" s="63">
        <v>15</v>
      </c>
      <c r="B54" s="45" t="s">
        <v>991</v>
      </c>
      <c r="C54" s="178" t="s">
        <v>992</v>
      </c>
      <c r="D54" s="45" t="s">
        <v>887</v>
      </c>
      <c r="E54" s="45">
        <v>900000</v>
      </c>
      <c r="F54" s="179">
        <f t="shared" si="0"/>
        <v>90000000</v>
      </c>
      <c r="G54" s="180" t="s">
        <v>993</v>
      </c>
      <c r="H54" s="45" t="s">
        <v>595</v>
      </c>
    </row>
    <row r="55" spans="1:8" x14ac:dyDescent="0.2">
      <c r="A55" s="63">
        <v>16</v>
      </c>
      <c r="B55" s="45" t="s">
        <v>994</v>
      </c>
      <c r="C55" s="178" t="s">
        <v>629</v>
      </c>
      <c r="D55" s="45" t="s">
        <v>446</v>
      </c>
      <c r="E55" s="45">
        <v>1512000</v>
      </c>
      <c r="F55" s="179">
        <f t="shared" si="0"/>
        <v>151200000</v>
      </c>
      <c r="G55" s="180">
        <v>62795</v>
      </c>
      <c r="H55" s="45" t="s">
        <v>987</v>
      </c>
    </row>
    <row r="56" spans="1:8" x14ac:dyDescent="0.2">
      <c r="A56" s="63">
        <v>17</v>
      </c>
      <c r="B56" s="45" t="s">
        <v>933</v>
      </c>
      <c r="C56" s="178" t="s">
        <v>621</v>
      </c>
      <c r="D56" s="45" t="s">
        <v>453</v>
      </c>
      <c r="E56" s="45">
        <v>275000</v>
      </c>
      <c r="F56" s="179">
        <f t="shared" si="0"/>
        <v>27500000</v>
      </c>
      <c r="G56" s="180">
        <v>62797</v>
      </c>
      <c r="H56" s="45" t="s">
        <v>982</v>
      </c>
    </row>
    <row r="57" spans="1:8" x14ac:dyDescent="0.2">
      <c r="A57" s="63">
        <v>18</v>
      </c>
      <c r="B57" s="45" t="s">
        <v>995</v>
      </c>
      <c r="C57" s="178" t="s">
        <v>648</v>
      </c>
      <c r="D57" s="45" t="s">
        <v>986</v>
      </c>
      <c r="E57" s="45">
        <v>7013606</v>
      </c>
      <c r="F57" s="179">
        <f t="shared" si="0"/>
        <v>701360600</v>
      </c>
      <c r="G57" s="180">
        <v>62831</v>
      </c>
      <c r="H57" s="45" t="s">
        <v>130</v>
      </c>
    </row>
    <row r="58" spans="1:8" x14ac:dyDescent="0.2">
      <c r="A58" s="63">
        <v>19</v>
      </c>
      <c r="B58" s="171" t="s">
        <v>837</v>
      </c>
      <c r="C58" s="181" t="s">
        <v>635</v>
      </c>
      <c r="D58" s="45" t="s">
        <v>453</v>
      </c>
      <c r="E58" s="194">
        <v>1418447</v>
      </c>
      <c r="F58" s="179">
        <f t="shared" si="0"/>
        <v>141844700</v>
      </c>
      <c r="G58" s="180">
        <v>62865</v>
      </c>
      <c r="H58" s="166" t="s">
        <v>130</v>
      </c>
    </row>
    <row r="59" spans="1:8" x14ac:dyDescent="0.2">
      <c r="A59" s="63">
        <v>20</v>
      </c>
      <c r="B59" s="45" t="s">
        <v>996</v>
      </c>
      <c r="C59" s="181" t="s">
        <v>633</v>
      </c>
      <c r="D59" s="45" t="s">
        <v>453</v>
      </c>
      <c r="E59" s="45">
        <v>200000</v>
      </c>
      <c r="F59" s="179">
        <f t="shared" si="0"/>
        <v>20000000</v>
      </c>
      <c r="G59" s="180">
        <v>62872</v>
      </c>
      <c r="H59" s="45" t="s">
        <v>130</v>
      </c>
    </row>
    <row r="60" spans="1:8" x14ac:dyDescent="0.2">
      <c r="A60" s="63">
        <v>21</v>
      </c>
      <c r="B60" s="74" t="s">
        <v>997</v>
      </c>
      <c r="C60" s="178" t="s">
        <v>695</v>
      </c>
      <c r="D60" s="45" t="s">
        <v>446</v>
      </c>
      <c r="E60" s="74">
        <v>540000</v>
      </c>
      <c r="F60" s="179">
        <f>E60*100</f>
        <v>54000000</v>
      </c>
      <c r="G60" s="180">
        <v>62884</v>
      </c>
      <c r="H60" s="45" t="s">
        <v>987</v>
      </c>
    </row>
    <row r="61" spans="1:8" x14ac:dyDescent="0.2">
      <c r="A61" s="63">
        <v>22</v>
      </c>
      <c r="B61" s="45" t="s">
        <v>675</v>
      </c>
      <c r="C61" s="182">
        <v>0.8354166666666667</v>
      </c>
      <c r="D61" s="45" t="s">
        <v>453</v>
      </c>
      <c r="E61" s="45">
        <v>278504.40000000002</v>
      </c>
      <c r="F61" s="191">
        <f>E61*100</f>
        <v>27850440.000000004</v>
      </c>
      <c r="G61" s="180">
        <v>62896</v>
      </c>
      <c r="H61" s="45" t="s">
        <v>676</v>
      </c>
    </row>
    <row r="62" spans="1:8" ht="13.5" thickBot="1" x14ac:dyDescent="0.25">
      <c r="A62" s="1459" t="s">
        <v>39</v>
      </c>
      <c r="B62" s="1459"/>
      <c r="C62" s="1459"/>
      <c r="D62" s="1459"/>
      <c r="E62" s="1459"/>
      <c r="F62" s="183">
        <f>SUM(F40:F61)</f>
        <v>2307991840</v>
      </c>
      <c r="G62" s="184"/>
      <c r="H62" s="184"/>
    </row>
    <row r="63" spans="1:8" ht="13.5" thickTop="1" x14ac:dyDescent="0.2"/>
    <row r="64" spans="1:8" x14ac:dyDescent="0.2">
      <c r="B64" s="75" t="s">
        <v>750</v>
      </c>
    </row>
    <row r="65" spans="1:7" x14ac:dyDescent="0.2">
      <c r="B65" s="75" t="s">
        <v>976</v>
      </c>
    </row>
    <row r="67" spans="1:7" x14ac:dyDescent="0.2">
      <c r="A67" s="1454" t="s">
        <v>700</v>
      </c>
      <c r="B67" s="1454" t="s">
        <v>701</v>
      </c>
      <c r="C67" s="1454" t="s">
        <v>899</v>
      </c>
      <c r="D67" s="1454"/>
      <c r="E67" s="1454" t="s">
        <v>36</v>
      </c>
      <c r="F67" s="1454" t="s">
        <v>262</v>
      </c>
      <c r="G67" s="1454" t="s">
        <v>751</v>
      </c>
    </row>
    <row r="68" spans="1:7" ht="13.5" thickBot="1" x14ac:dyDescent="0.25">
      <c r="A68" s="1455"/>
      <c r="B68" s="1455"/>
      <c r="C68" s="58" t="s">
        <v>900</v>
      </c>
      <c r="D68" s="58" t="s">
        <v>901</v>
      </c>
      <c r="E68" s="1455"/>
      <c r="F68" s="1455"/>
      <c r="G68" s="1455"/>
    </row>
    <row r="69" spans="1:7" x14ac:dyDescent="0.2">
      <c r="A69" s="196">
        <v>1</v>
      </c>
      <c r="B69" s="196" t="s">
        <v>632</v>
      </c>
      <c r="C69" s="195">
        <v>3229117</v>
      </c>
      <c r="D69" s="195">
        <v>3701063</v>
      </c>
      <c r="E69" s="195">
        <f>(D69-C69)+1</f>
        <v>471947</v>
      </c>
      <c r="F69" s="187">
        <f t="shared" ref="F69:F132" si="1">E69*100</f>
        <v>47194700</v>
      </c>
      <c r="G69" s="197">
        <v>62552</v>
      </c>
    </row>
    <row r="70" spans="1:7" x14ac:dyDescent="0.2">
      <c r="A70" s="196">
        <v>2</v>
      </c>
      <c r="B70" s="196" t="s">
        <v>885</v>
      </c>
      <c r="C70" s="195">
        <v>3150001</v>
      </c>
      <c r="D70" s="195">
        <v>3603600</v>
      </c>
      <c r="E70" s="195">
        <f t="shared" ref="E70:E118" si="2">D70-C70+1</f>
        <v>453600</v>
      </c>
      <c r="F70" s="187">
        <f t="shared" si="1"/>
        <v>45360000</v>
      </c>
      <c r="G70" s="197">
        <v>62556</v>
      </c>
    </row>
    <row r="71" spans="1:7" x14ac:dyDescent="0.2">
      <c r="A71" s="196">
        <v>3</v>
      </c>
      <c r="B71" s="196" t="s">
        <v>995</v>
      </c>
      <c r="C71" s="195">
        <v>16940812</v>
      </c>
      <c r="D71" s="195">
        <v>19483048</v>
      </c>
      <c r="E71" s="195">
        <f t="shared" si="2"/>
        <v>2542237</v>
      </c>
      <c r="F71" s="187">
        <f t="shared" si="1"/>
        <v>254223700</v>
      </c>
      <c r="G71" s="197">
        <v>62557</v>
      </c>
    </row>
    <row r="72" spans="1:7" x14ac:dyDescent="0.2">
      <c r="A72" s="196">
        <v>4</v>
      </c>
      <c r="B72" s="196" t="s">
        <v>647</v>
      </c>
      <c r="C72" s="195">
        <v>20150001</v>
      </c>
      <c r="D72" s="195">
        <v>22366500</v>
      </c>
      <c r="E72" s="195">
        <f t="shared" si="2"/>
        <v>2216500</v>
      </c>
      <c r="F72" s="187">
        <f t="shared" si="1"/>
        <v>221650000</v>
      </c>
      <c r="G72" s="197">
        <v>62566</v>
      </c>
    </row>
    <row r="73" spans="1:7" x14ac:dyDescent="0.2">
      <c r="A73" s="196">
        <v>5</v>
      </c>
      <c r="B73" s="196" t="s">
        <v>605</v>
      </c>
      <c r="C73" s="195">
        <v>220001</v>
      </c>
      <c r="D73" s="195">
        <v>264000</v>
      </c>
      <c r="E73" s="195">
        <f t="shared" si="2"/>
        <v>44000</v>
      </c>
      <c r="F73" s="187">
        <f t="shared" si="1"/>
        <v>4400000</v>
      </c>
      <c r="G73" s="197">
        <v>62571</v>
      </c>
    </row>
    <row r="74" spans="1:7" x14ac:dyDescent="0.2">
      <c r="A74" s="196">
        <v>6</v>
      </c>
      <c r="B74" s="196" t="s">
        <v>893</v>
      </c>
      <c r="C74" s="195">
        <v>2625001</v>
      </c>
      <c r="D74" s="195">
        <v>2977720</v>
      </c>
      <c r="E74" s="195">
        <f t="shared" si="2"/>
        <v>352720</v>
      </c>
      <c r="F74" s="187">
        <f t="shared" si="1"/>
        <v>35272000</v>
      </c>
      <c r="G74" s="197">
        <v>62583</v>
      </c>
    </row>
    <row r="75" spans="1:7" x14ac:dyDescent="0.2">
      <c r="A75" s="196">
        <v>7</v>
      </c>
      <c r="B75" s="196" t="s">
        <v>903</v>
      </c>
      <c r="C75" s="195">
        <v>2500001</v>
      </c>
      <c r="D75" s="195">
        <v>2700000</v>
      </c>
      <c r="E75" s="195">
        <f t="shared" si="2"/>
        <v>200000</v>
      </c>
      <c r="F75" s="187">
        <f t="shared" si="1"/>
        <v>20000000</v>
      </c>
      <c r="G75" s="197" t="s">
        <v>998</v>
      </c>
    </row>
    <row r="76" spans="1:7" x14ac:dyDescent="0.2">
      <c r="A76" s="196">
        <v>8</v>
      </c>
      <c r="B76" s="196" t="s">
        <v>999</v>
      </c>
      <c r="C76" s="195">
        <v>1000001</v>
      </c>
      <c r="D76" s="195">
        <v>1150000</v>
      </c>
      <c r="E76" s="195">
        <f t="shared" si="2"/>
        <v>150000</v>
      </c>
      <c r="F76" s="187">
        <f t="shared" si="1"/>
        <v>15000000</v>
      </c>
      <c r="G76" s="197">
        <v>62584</v>
      </c>
    </row>
    <row r="77" spans="1:7" x14ac:dyDescent="0.2">
      <c r="A77" s="196">
        <v>9</v>
      </c>
      <c r="B77" s="196" t="s">
        <v>763</v>
      </c>
      <c r="C77" s="195">
        <v>5082412</v>
      </c>
      <c r="D77" s="195">
        <v>7839764</v>
      </c>
      <c r="E77" s="195">
        <f t="shared" si="2"/>
        <v>2757353</v>
      </c>
      <c r="F77" s="187">
        <f t="shared" si="1"/>
        <v>275735300</v>
      </c>
      <c r="G77" s="197">
        <v>62600</v>
      </c>
    </row>
    <row r="78" spans="1:7" x14ac:dyDescent="0.2">
      <c r="A78" s="196">
        <v>10</v>
      </c>
      <c r="B78" s="196" t="s">
        <v>1000</v>
      </c>
      <c r="C78" s="195">
        <v>2583652</v>
      </c>
      <c r="D78" s="195">
        <v>3100381</v>
      </c>
      <c r="E78" s="195">
        <f t="shared" si="2"/>
        <v>516730</v>
      </c>
      <c r="F78" s="187">
        <f t="shared" si="1"/>
        <v>51673000</v>
      </c>
      <c r="G78" s="197">
        <v>62608</v>
      </c>
    </row>
    <row r="79" spans="1:7" x14ac:dyDescent="0.2">
      <c r="A79" s="196">
        <v>11</v>
      </c>
      <c r="B79" s="196" t="s">
        <v>1001</v>
      </c>
      <c r="C79" s="195">
        <v>6375001</v>
      </c>
      <c r="D79" s="195">
        <v>10837500</v>
      </c>
      <c r="E79" s="195">
        <f t="shared" si="2"/>
        <v>4462500</v>
      </c>
      <c r="F79" s="187">
        <f t="shared" si="1"/>
        <v>446250000</v>
      </c>
      <c r="G79" s="197">
        <v>62604</v>
      </c>
    </row>
    <row r="80" spans="1:7" x14ac:dyDescent="0.2">
      <c r="A80" s="196">
        <v>12</v>
      </c>
      <c r="B80" s="196" t="s">
        <v>910</v>
      </c>
      <c r="C80" s="195">
        <v>2205001</v>
      </c>
      <c r="D80" s="195">
        <v>2425500</v>
      </c>
      <c r="E80" s="195">
        <f t="shared" si="2"/>
        <v>220500</v>
      </c>
      <c r="F80" s="187">
        <f t="shared" si="1"/>
        <v>22050000</v>
      </c>
      <c r="G80" s="197">
        <v>62611</v>
      </c>
    </row>
    <row r="81" spans="1:7" x14ac:dyDescent="0.2">
      <c r="A81" s="196">
        <v>13</v>
      </c>
      <c r="B81" s="196" t="s">
        <v>1002</v>
      </c>
      <c r="C81" s="195">
        <v>2500001</v>
      </c>
      <c r="D81" s="195">
        <v>2653409</v>
      </c>
      <c r="E81" s="195">
        <f t="shared" si="2"/>
        <v>153409</v>
      </c>
      <c r="F81" s="187">
        <f t="shared" si="1"/>
        <v>15340900</v>
      </c>
      <c r="G81" s="197">
        <v>62610</v>
      </c>
    </row>
    <row r="82" spans="1:7" x14ac:dyDescent="0.2">
      <c r="A82" s="196">
        <v>14</v>
      </c>
      <c r="B82" s="196" t="s">
        <v>1003</v>
      </c>
      <c r="C82" s="195">
        <v>2356424</v>
      </c>
      <c r="D82" s="195">
        <v>2709887</v>
      </c>
      <c r="E82" s="195">
        <f t="shared" si="2"/>
        <v>353464</v>
      </c>
      <c r="F82" s="187">
        <f t="shared" si="1"/>
        <v>35346400</v>
      </c>
      <c r="G82" s="197">
        <v>62621</v>
      </c>
    </row>
    <row r="83" spans="1:7" x14ac:dyDescent="0.2">
      <c r="A83" s="196">
        <v>15</v>
      </c>
      <c r="B83" s="196" t="s">
        <v>806</v>
      </c>
      <c r="C83" s="195">
        <v>2000001</v>
      </c>
      <c r="D83" s="195">
        <v>2300000</v>
      </c>
      <c r="E83" s="195">
        <f t="shared" si="2"/>
        <v>300000</v>
      </c>
      <c r="F83" s="187">
        <f t="shared" si="1"/>
        <v>30000000</v>
      </c>
      <c r="G83" s="197">
        <v>62679</v>
      </c>
    </row>
    <row r="84" spans="1:7" x14ac:dyDescent="0.2">
      <c r="A84" s="196">
        <v>16</v>
      </c>
      <c r="B84" s="196" t="s">
        <v>1004</v>
      </c>
      <c r="C84" s="195">
        <v>300001</v>
      </c>
      <c r="D84" s="195">
        <v>345000</v>
      </c>
      <c r="E84" s="195">
        <f t="shared" si="2"/>
        <v>45000</v>
      </c>
      <c r="F84" s="187">
        <f t="shared" si="1"/>
        <v>4500000</v>
      </c>
      <c r="G84" s="197">
        <v>62679</v>
      </c>
    </row>
    <row r="85" spans="1:7" x14ac:dyDescent="0.2">
      <c r="A85" s="196">
        <v>17</v>
      </c>
      <c r="B85" s="196" t="s">
        <v>833</v>
      </c>
      <c r="C85" s="195">
        <v>1200001</v>
      </c>
      <c r="D85" s="195">
        <v>1272000</v>
      </c>
      <c r="E85" s="195">
        <f t="shared" si="2"/>
        <v>72000</v>
      </c>
      <c r="F85" s="187">
        <f t="shared" si="1"/>
        <v>7200000</v>
      </c>
      <c r="G85" s="197">
        <v>62692</v>
      </c>
    </row>
    <row r="86" spans="1:7" x14ac:dyDescent="0.2">
      <c r="A86" s="196">
        <v>18</v>
      </c>
      <c r="B86" s="196" t="s">
        <v>659</v>
      </c>
      <c r="C86" s="195">
        <v>3200001</v>
      </c>
      <c r="D86" s="195">
        <v>3520000</v>
      </c>
      <c r="E86" s="195">
        <f t="shared" si="2"/>
        <v>320000</v>
      </c>
      <c r="F86" s="187">
        <f t="shared" si="1"/>
        <v>32000000</v>
      </c>
      <c r="G86" s="197">
        <v>62693</v>
      </c>
    </row>
    <row r="87" spans="1:7" x14ac:dyDescent="0.2">
      <c r="A87" s="196">
        <v>19</v>
      </c>
      <c r="B87" s="196" t="s">
        <v>1005</v>
      </c>
      <c r="C87" s="195">
        <v>20110651</v>
      </c>
      <c r="D87" s="195">
        <v>22120046</v>
      </c>
      <c r="E87" s="195">
        <f t="shared" si="2"/>
        <v>2009396</v>
      </c>
      <c r="F87" s="187">
        <f t="shared" si="1"/>
        <v>200939600</v>
      </c>
      <c r="G87" s="197">
        <v>62693</v>
      </c>
    </row>
    <row r="88" spans="1:7" x14ac:dyDescent="0.2">
      <c r="A88" s="196">
        <v>20</v>
      </c>
      <c r="B88" s="196" t="s">
        <v>1006</v>
      </c>
      <c r="C88" s="195">
        <v>2947144</v>
      </c>
      <c r="D88" s="195">
        <v>3389756</v>
      </c>
      <c r="E88" s="195">
        <f t="shared" si="2"/>
        <v>442613</v>
      </c>
      <c r="F88" s="187">
        <f t="shared" si="1"/>
        <v>44261300</v>
      </c>
      <c r="G88" s="197">
        <v>62698</v>
      </c>
    </row>
    <row r="89" spans="1:7" x14ac:dyDescent="0.2">
      <c r="A89" s="196">
        <v>21</v>
      </c>
      <c r="B89" s="196" t="s">
        <v>1007</v>
      </c>
      <c r="C89" s="195">
        <v>21018401</v>
      </c>
      <c r="D89" s="195">
        <v>23795398</v>
      </c>
      <c r="E89" s="195">
        <f t="shared" si="2"/>
        <v>2776998</v>
      </c>
      <c r="F89" s="187">
        <f t="shared" si="1"/>
        <v>277699800</v>
      </c>
      <c r="G89" s="197">
        <v>62698</v>
      </c>
    </row>
    <row r="90" spans="1:7" x14ac:dyDescent="0.2">
      <c r="A90" s="196">
        <v>22</v>
      </c>
      <c r="B90" s="196" t="s">
        <v>912</v>
      </c>
      <c r="C90" s="195">
        <v>22173852</v>
      </c>
      <c r="D90" s="195">
        <v>25496583</v>
      </c>
      <c r="E90" s="195">
        <f t="shared" si="2"/>
        <v>3322732</v>
      </c>
      <c r="F90" s="187">
        <f t="shared" si="1"/>
        <v>332273200</v>
      </c>
      <c r="G90" s="197">
        <v>62707</v>
      </c>
    </row>
    <row r="91" spans="1:7" x14ac:dyDescent="0.2">
      <c r="A91" s="196">
        <v>23</v>
      </c>
      <c r="B91" s="196" t="s">
        <v>1008</v>
      </c>
      <c r="C91" s="195">
        <v>1683559</v>
      </c>
      <c r="D91" s="195">
        <v>1853774</v>
      </c>
      <c r="E91" s="195">
        <f t="shared" si="2"/>
        <v>170216</v>
      </c>
      <c r="F91" s="187">
        <f t="shared" si="1"/>
        <v>17021600</v>
      </c>
      <c r="G91" s="197">
        <v>62708</v>
      </c>
    </row>
    <row r="92" spans="1:7" x14ac:dyDescent="0.2">
      <c r="A92" s="196">
        <v>24</v>
      </c>
      <c r="B92" s="196" t="s">
        <v>1009</v>
      </c>
      <c r="C92" s="195">
        <v>1939509</v>
      </c>
      <c r="D92" s="195">
        <v>2637731</v>
      </c>
      <c r="E92" s="195">
        <f t="shared" si="2"/>
        <v>698223</v>
      </c>
      <c r="F92" s="187">
        <f t="shared" si="1"/>
        <v>69822300</v>
      </c>
      <c r="G92" s="197">
        <v>62715</v>
      </c>
    </row>
    <row r="93" spans="1:7" x14ac:dyDescent="0.2">
      <c r="A93" s="196">
        <v>25</v>
      </c>
      <c r="B93" s="196" t="s">
        <v>1010</v>
      </c>
      <c r="C93" s="195">
        <v>7009861</v>
      </c>
      <c r="D93" s="195">
        <v>7705840</v>
      </c>
      <c r="E93" s="195">
        <f t="shared" si="2"/>
        <v>695980</v>
      </c>
      <c r="F93" s="187">
        <f t="shared" si="1"/>
        <v>69598000</v>
      </c>
      <c r="G93" s="197">
        <v>62717</v>
      </c>
    </row>
    <row r="94" spans="1:7" x14ac:dyDescent="0.2">
      <c r="A94" s="196">
        <v>26</v>
      </c>
      <c r="B94" s="196" t="s">
        <v>604</v>
      </c>
      <c r="C94" s="195">
        <v>3740001</v>
      </c>
      <c r="D94" s="195">
        <v>4488000</v>
      </c>
      <c r="E94" s="195">
        <f t="shared" si="2"/>
        <v>748000</v>
      </c>
      <c r="F94" s="187">
        <f t="shared" si="1"/>
        <v>74800000</v>
      </c>
      <c r="G94" s="197">
        <v>62729</v>
      </c>
    </row>
    <row r="95" spans="1:7" x14ac:dyDescent="0.2">
      <c r="A95" s="196">
        <v>27</v>
      </c>
      <c r="B95" s="196" t="s">
        <v>1011</v>
      </c>
      <c r="C95" s="195">
        <v>4237831</v>
      </c>
      <c r="D95" s="195">
        <v>5212485</v>
      </c>
      <c r="E95" s="195">
        <f t="shared" si="2"/>
        <v>974655</v>
      </c>
      <c r="F95" s="187">
        <f t="shared" si="1"/>
        <v>97465500</v>
      </c>
      <c r="G95" s="197">
        <v>62735</v>
      </c>
    </row>
    <row r="96" spans="1:7" x14ac:dyDescent="0.2">
      <c r="A96" s="196">
        <v>28</v>
      </c>
      <c r="B96" s="196" t="s">
        <v>1012</v>
      </c>
      <c r="C96" s="195">
        <v>8420631</v>
      </c>
      <c r="D96" s="195">
        <v>9346899</v>
      </c>
      <c r="E96" s="195">
        <f t="shared" si="2"/>
        <v>926269</v>
      </c>
      <c r="F96" s="187">
        <f t="shared" si="1"/>
        <v>92626900</v>
      </c>
      <c r="G96" s="197">
        <v>62739</v>
      </c>
    </row>
    <row r="97" spans="1:7" x14ac:dyDescent="0.2">
      <c r="A97" s="196">
        <v>29</v>
      </c>
      <c r="B97" s="196" t="s">
        <v>1013</v>
      </c>
      <c r="C97" s="195">
        <v>41418180</v>
      </c>
      <c r="D97" s="195">
        <v>50115997</v>
      </c>
      <c r="E97" s="195">
        <f t="shared" si="2"/>
        <v>8697818</v>
      </c>
      <c r="F97" s="187">
        <f t="shared" si="1"/>
        <v>869781800</v>
      </c>
      <c r="G97" s="197">
        <v>62739</v>
      </c>
    </row>
    <row r="98" spans="1:7" x14ac:dyDescent="0.2">
      <c r="A98" s="196">
        <v>30</v>
      </c>
      <c r="B98" s="196" t="s">
        <v>838</v>
      </c>
      <c r="C98" s="195">
        <v>2407441</v>
      </c>
      <c r="D98" s="195">
        <v>2835804</v>
      </c>
      <c r="E98" s="195">
        <f t="shared" si="2"/>
        <v>428364</v>
      </c>
      <c r="F98" s="187">
        <f t="shared" si="1"/>
        <v>42836400</v>
      </c>
      <c r="G98" s="197">
        <v>62742</v>
      </c>
    </row>
    <row r="99" spans="1:7" x14ac:dyDescent="0.2">
      <c r="A99" s="196">
        <v>31</v>
      </c>
      <c r="B99" s="196" t="s">
        <v>606</v>
      </c>
      <c r="C99" s="195">
        <v>7400001</v>
      </c>
      <c r="D99" s="195">
        <v>7918000</v>
      </c>
      <c r="E99" s="195">
        <f t="shared" si="2"/>
        <v>518000</v>
      </c>
      <c r="F99" s="187">
        <f t="shared" si="1"/>
        <v>51800000</v>
      </c>
      <c r="G99" s="197">
        <v>62743</v>
      </c>
    </row>
    <row r="100" spans="1:7" x14ac:dyDescent="0.2">
      <c r="A100" s="1456">
        <v>32</v>
      </c>
      <c r="B100" s="1456" t="s">
        <v>883</v>
      </c>
      <c r="C100" s="195">
        <v>573141</v>
      </c>
      <c r="D100" s="195">
        <v>575000</v>
      </c>
      <c r="E100" s="195">
        <f t="shared" si="2"/>
        <v>1860</v>
      </c>
      <c r="F100" s="187">
        <f t="shared" si="1"/>
        <v>186000</v>
      </c>
      <c r="G100" s="1457">
        <v>62749</v>
      </c>
    </row>
    <row r="101" spans="1:7" x14ac:dyDescent="0.2">
      <c r="A101" s="1456"/>
      <c r="B101" s="1456"/>
      <c r="C101" s="195">
        <v>1000001</v>
      </c>
      <c r="D101" s="195">
        <v>1200000</v>
      </c>
      <c r="E101" s="195">
        <f t="shared" si="2"/>
        <v>200000</v>
      </c>
      <c r="F101" s="187">
        <f t="shared" si="1"/>
        <v>20000000</v>
      </c>
      <c r="G101" s="1457"/>
    </row>
    <row r="102" spans="1:7" x14ac:dyDescent="0.2">
      <c r="A102" s="196">
        <f>A100+1</f>
        <v>33</v>
      </c>
      <c r="B102" s="196" t="s">
        <v>731</v>
      </c>
      <c r="C102" s="195">
        <v>41467076</v>
      </c>
      <c r="D102" s="195">
        <v>47712035</v>
      </c>
      <c r="E102" s="195">
        <f t="shared" si="2"/>
        <v>6244960</v>
      </c>
      <c r="F102" s="187">
        <f t="shared" si="1"/>
        <v>624496000</v>
      </c>
      <c r="G102" s="197">
        <v>62749</v>
      </c>
    </row>
    <row r="103" spans="1:7" x14ac:dyDescent="0.2">
      <c r="A103" s="196">
        <v>34</v>
      </c>
      <c r="B103" s="196" t="s">
        <v>778</v>
      </c>
      <c r="C103" s="195">
        <v>22713601</v>
      </c>
      <c r="D103" s="195">
        <v>27256320</v>
      </c>
      <c r="E103" s="195">
        <f t="shared" si="2"/>
        <v>4542720</v>
      </c>
      <c r="F103" s="187">
        <f t="shared" si="1"/>
        <v>454272000</v>
      </c>
      <c r="G103" s="197">
        <v>62751</v>
      </c>
    </row>
    <row r="104" spans="1:7" x14ac:dyDescent="0.2">
      <c r="A104" s="196">
        <v>35</v>
      </c>
      <c r="B104" s="196" t="s">
        <v>837</v>
      </c>
      <c r="C104" s="195">
        <v>2100964</v>
      </c>
      <c r="D104" s="195">
        <v>2836893</v>
      </c>
      <c r="E104" s="195">
        <f t="shared" si="2"/>
        <v>735930</v>
      </c>
      <c r="F104" s="187">
        <f t="shared" si="1"/>
        <v>73593000</v>
      </c>
      <c r="G104" s="197">
        <v>62753</v>
      </c>
    </row>
    <row r="105" spans="1:7" x14ac:dyDescent="0.2">
      <c r="A105" s="196">
        <v>36</v>
      </c>
      <c r="B105" s="196" t="s">
        <v>777</v>
      </c>
      <c r="C105" s="195">
        <v>30087063</v>
      </c>
      <c r="D105" s="195">
        <v>42121768</v>
      </c>
      <c r="E105" s="195">
        <f t="shared" si="2"/>
        <v>12034706</v>
      </c>
      <c r="F105" s="187">
        <f t="shared" si="1"/>
        <v>1203470600</v>
      </c>
      <c r="G105" s="197">
        <v>62753</v>
      </c>
    </row>
    <row r="106" spans="1:7" x14ac:dyDescent="0.2">
      <c r="A106" s="196">
        <v>37</v>
      </c>
      <c r="B106" s="276" t="s">
        <v>848</v>
      </c>
      <c r="C106" s="195">
        <v>6578901</v>
      </c>
      <c r="D106" s="195">
        <v>6839672</v>
      </c>
      <c r="E106" s="195">
        <f t="shared" si="2"/>
        <v>260772</v>
      </c>
      <c r="F106" s="187">
        <f t="shared" si="1"/>
        <v>26077200</v>
      </c>
      <c r="G106" s="197">
        <v>62758</v>
      </c>
    </row>
    <row r="107" spans="1:7" x14ac:dyDescent="0.2">
      <c r="A107" s="196">
        <v>38</v>
      </c>
      <c r="B107" s="196" t="s">
        <v>42</v>
      </c>
      <c r="C107" s="195">
        <v>3000001</v>
      </c>
      <c r="D107" s="195">
        <v>4500000</v>
      </c>
      <c r="E107" s="195">
        <f t="shared" si="2"/>
        <v>1500000</v>
      </c>
      <c r="F107" s="187">
        <f t="shared" si="1"/>
        <v>150000000</v>
      </c>
      <c r="G107" s="197">
        <v>62768</v>
      </c>
    </row>
    <row r="108" spans="1:7" x14ac:dyDescent="0.2">
      <c r="A108" s="196">
        <v>39</v>
      </c>
      <c r="B108" s="196" t="s">
        <v>698</v>
      </c>
      <c r="C108" s="195">
        <v>1989560</v>
      </c>
      <c r="D108" s="195">
        <v>2659689</v>
      </c>
      <c r="E108" s="195">
        <f t="shared" si="2"/>
        <v>670130</v>
      </c>
      <c r="F108" s="187">
        <f t="shared" si="1"/>
        <v>67013000</v>
      </c>
      <c r="G108" s="197">
        <v>62770</v>
      </c>
    </row>
    <row r="109" spans="1:7" x14ac:dyDescent="0.2">
      <c r="A109" s="196">
        <v>40</v>
      </c>
      <c r="B109" s="196" t="s">
        <v>682</v>
      </c>
      <c r="C109" s="195">
        <v>732001</v>
      </c>
      <c r="D109" s="195">
        <v>878400</v>
      </c>
      <c r="E109" s="195">
        <f t="shared" si="2"/>
        <v>146400</v>
      </c>
      <c r="F109" s="187">
        <f t="shared" si="1"/>
        <v>14640000</v>
      </c>
      <c r="G109" s="197">
        <v>62774</v>
      </c>
    </row>
    <row r="110" spans="1:7" x14ac:dyDescent="0.2">
      <c r="A110" s="196">
        <v>41</v>
      </c>
      <c r="B110" s="196" t="s">
        <v>828</v>
      </c>
      <c r="C110" s="195">
        <v>18274860</v>
      </c>
      <c r="D110" s="195">
        <v>24307471</v>
      </c>
      <c r="E110" s="195">
        <f t="shared" si="2"/>
        <v>6032612</v>
      </c>
      <c r="F110" s="187">
        <f t="shared" si="1"/>
        <v>603261200</v>
      </c>
      <c r="G110" s="197">
        <v>62782</v>
      </c>
    </row>
    <row r="111" spans="1:7" x14ac:dyDescent="0.2">
      <c r="A111" s="196">
        <v>42</v>
      </c>
      <c r="B111" s="196" t="s">
        <v>1014</v>
      </c>
      <c r="C111" s="195">
        <v>235751</v>
      </c>
      <c r="D111" s="195">
        <v>282900</v>
      </c>
      <c r="E111" s="195">
        <f t="shared" si="2"/>
        <v>47150</v>
      </c>
      <c r="F111" s="187">
        <f t="shared" si="1"/>
        <v>4715000</v>
      </c>
      <c r="G111" s="197">
        <v>62787</v>
      </c>
    </row>
    <row r="112" spans="1:7" x14ac:dyDescent="0.2">
      <c r="A112" s="196">
        <v>43</v>
      </c>
      <c r="B112" s="196" t="s">
        <v>783</v>
      </c>
      <c r="C112" s="195">
        <v>20416721</v>
      </c>
      <c r="D112" s="195">
        <v>22481612</v>
      </c>
      <c r="E112" s="195">
        <f t="shared" si="2"/>
        <v>2064892</v>
      </c>
      <c r="F112" s="187">
        <f t="shared" si="1"/>
        <v>206489200</v>
      </c>
      <c r="G112" s="197">
        <v>62787</v>
      </c>
    </row>
    <row r="113" spans="1:7" x14ac:dyDescent="0.2">
      <c r="A113" s="196">
        <v>44</v>
      </c>
      <c r="B113" s="196" t="s">
        <v>723</v>
      </c>
      <c r="C113" s="195">
        <v>2970001</v>
      </c>
      <c r="D113" s="195">
        <v>3415500</v>
      </c>
      <c r="E113" s="195">
        <f t="shared" si="2"/>
        <v>445500</v>
      </c>
      <c r="F113" s="187">
        <f t="shared" si="1"/>
        <v>44550000</v>
      </c>
      <c r="G113" s="197">
        <v>62787</v>
      </c>
    </row>
    <row r="114" spans="1:7" x14ac:dyDescent="0.2">
      <c r="A114" s="196">
        <v>45</v>
      </c>
      <c r="B114" s="196" t="s">
        <v>995</v>
      </c>
      <c r="C114" s="195">
        <v>19483049</v>
      </c>
      <c r="D114" s="195">
        <v>23378686</v>
      </c>
      <c r="E114" s="195">
        <f t="shared" si="2"/>
        <v>3895638</v>
      </c>
      <c r="F114" s="187">
        <f t="shared" si="1"/>
        <v>389563800</v>
      </c>
      <c r="G114" s="197">
        <v>62789</v>
      </c>
    </row>
    <row r="115" spans="1:7" x14ac:dyDescent="0.2">
      <c r="A115" s="196">
        <v>46</v>
      </c>
      <c r="B115" s="196" t="s">
        <v>1015</v>
      </c>
      <c r="C115" s="195">
        <v>7720001</v>
      </c>
      <c r="D115" s="195">
        <v>8116220</v>
      </c>
      <c r="E115" s="195">
        <f t="shared" si="2"/>
        <v>396220</v>
      </c>
      <c r="F115" s="187">
        <f t="shared" si="1"/>
        <v>39622000</v>
      </c>
      <c r="G115" s="197">
        <v>62790</v>
      </c>
    </row>
    <row r="116" spans="1:7" x14ac:dyDescent="0.2">
      <c r="A116" s="196">
        <v>47</v>
      </c>
      <c r="B116" s="196" t="s">
        <v>608</v>
      </c>
      <c r="C116" s="195">
        <v>1610001</v>
      </c>
      <c r="D116" s="195">
        <v>1851500</v>
      </c>
      <c r="E116" s="195">
        <f t="shared" si="2"/>
        <v>241500</v>
      </c>
      <c r="F116" s="187">
        <f t="shared" si="1"/>
        <v>24150000</v>
      </c>
      <c r="G116" s="197">
        <v>62790</v>
      </c>
    </row>
    <row r="117" spans="1:7" x14ac:dyDescent="0.2">
      <c r="A117" s="196">
        <v>48</v>
      </c>
      <c r="B117" s="196" t="s">
        <v>926</v>
      </c>
      <c r="C117" s="195">
        <v>18875786</v>
      </c>
      <c r="D117" s="195">
        <v>20008332</v>
      </c>
      <c r="E117" s="195">
        <f t="shared" si="2"/>
        <v>1132547</v>
      </c>
      <c r="F117" s="187">
        <f t="shared" si="1"/>
        <v>113254700</v>
      </c>
      <c r="G117" s="197">
        <v>62794</v>
      </c>
    </row>
    <row r="118" spans="1:7" x14ac:dyDescent="0.2">
      <c r="A118" s="196">
        <v>49</v>
      </c>
      <c r="B118" s="196" t="s">
        <v>906</v>
      </c>
      <c r="C118" s="195">
        <v>28980001</v>
      </c>
      <c r="D118" s="195">
        <v>33327000</v>
      </c>
      <c r="E118" s="195">
        <f t="shared" si="2"/>
        <v>4347000</v>
      </c>
      <c r="F118" s="187">
        <f t="shared" si="1"/>
        <v>434700000</v>
      </c>
      <c r="G118" s="197">
        <v>62794</v>
      </c>
    </row>
    <row r="119" spans="1:7" x14ac:dyDescent="0.2">
      <c r="A119" s="196">
        <v>50</v>
      </c>
      <c r="B119" s="196" t="s">
        <v>713</v>
      </c>
      <c r="C119" s="195">
        <v>26989248</v>
      </c>
      <c r="D119" s="195">
        <v>28878495</v>
      </c>
      <c r="E119" s="195">
        <v>1889247.28</v>
      </c>
      <c r="F119" s="187">
        <f t="shared" si="1"/>
        <v>188924728</v>
      </c>
      <c r="G119" s="197">
        <v>62795</v>
      </c>
    </row>
    <row r="120" spans="1:7" x14ac:dyDescent="0.2">
      <c r="A120" s="196">
        <v>51</v>
      </c>
      <c r="B120" s="196" t="s">
        <v>576</v>
      </c>
      <c r="C120" s="195">
        <v>4004001</v>
      </c>
      <c r="D120" s="195">
        <v>4681600</v>
      </c>
      <c r="E120" s="195">
        <f t="shared" ref="E120:E162" si="3">D120-C120+1</f>
        <v>677600</v>
      </c>
      <c r="F120" s="187">
        <f t="shared" si="1"/>
        <v>67760000</v>
      </c>
      <c r="G120" s="197">
        <v>62795</v>
      </c>
    </row>
    <row r="121" spans="1:7" x14ac:dyDescent="0.2">
      <c r="A121" s="196">
        <v>52</v>
      </c>
      <c r="B121" s="196" t="s">
        <v>689</v>
      </c>
      <c r="C121" s="195">
        <v>2000001</v>
      </c>
      <c r="D121" s="195">
        <v>2230000</v>
      </c>
      <c r="E121" s="195">
        <f t="shared" si="3"/>
        <v>230000</v>
      </c>
      <c r="F121" s="187">
        <f t="shared" si="1"/>
        <v>23000000</v>
      </c>
      <c r="G121" s="197">
        <v>62802</v>
      </c>
    </row>
    <row r="122" spans="1:7" x14ac:dyDescent="0.2">
      <c r="A122" s="196">
        <v>53</v>
      </c>
      <c r="B122" s="196" t="s">
        <v>791</v>
      </c>
      <c r="C122" s="195">
        <v>4593751</v>
      </c>
      <c r="D122" s="195">
        <v>5990250</v>
      </c>
      <c r="E122" s="195">
        <f t="shared" si="3"/>
        <v>1396500</v>
      </c>
      <c r="F122" s="187">
        <f t="shared" si="1"/>
        <v>139650000</v>
      </c>
      <c r="G122" s="197">
        <v>62802</v>
      </c>
    </row>
    <row r="123" spans="1:7" x14ac:dyDescent="0.2">
      <c r="A123" s="196">
        <v>54</v>
      </c>
      <c r="B123" s="196" t="s">
        <v>1016</v>
      </c>
      <c r="C123" s="195">
        <v>1497205</v>
      </c>
      <c r="D123" s="195">
        <v>2197008</v>
      </c>
      <c r="E123" s="198">
        <f t="shared" si="3"/>
        <v>699804</v>
      </c>
      <c r="F123" s="187">
        <f t="shared" si="1"/>
        <v>69980400</v>
      </c>
      <c r="G123" s="199">
        <v>62803</v>
      </c>
    </row>
    <row r="124" spans="1:7" x14ac:dyDescent="0.2">
      <c r="A124" s="196">
        <v>55</v>
      </c>
      <c r="B124" s="196" t="s">
        <v>1017</v>
      </c>
      <c r="C124" s="195">
        <v>5757547</v>
      </c>
      <c r="D124" s="195">
        <v>6333301</v>
      </c>
      <c r="E124" s="195">
        <f t="shared" si="3"/>
        <v>575755</v>
      </c>
      <c r="F124" s="187">
        <f t="shared" si="1"/>
        <v>57575500</v>
      </c>
      <c r="G124" s="197">
        <v>62803</v>
      </c>
    </row>
    <row r="125" spans="1:7" x14ac:dyDescent="0.2">
      <c r="A125" s="196">
        <v>56</v>
      </c>
      <c r="B125" s="196" t="s">
        <v>765</v>
      </c>
      <c r="C125" s="195">
        <v>19206629</v>
      </c>
      <c r="D125" s="195">
        <v>21206628</v>
      </c>
      <c r="E125" s="198">
        <f t="shared" si="3"/>
        <v>2000000</v>
      </c>
      <c r="F125" s="187">
        <f t="shared" si="1"/>
        <v>200000000</v>
      </c>
      <c r="G125" s="199">
        <v>62805</v>
      </c>
    </row>
    <row r="126" spans="1:7" x14ac:dyDescent="0.2">
      <c r="A126" s="196">
        <v>57</v>
      </c>
      <c r="B126" s="196" t="s">
        <v>611</v>
      </c>
      <c r="C126" s="195">
        <v>3104349</v>
      </c>
      <c r="D126" s="195">
        <v>3299348</v>
      </c>
      <c r="E126" s="198">
        <f t="shared" si="3"/>
        <v>195000</v>
      </c>
      <c r="F126" s="187">
        <f t="shared" si="1"/>
        <v>19500000</v>
      </c>
      <c r="G126" s="199">
        <v>62805</v>
      </c>
    </row>
    <row r="127" spans="1:7" x14ac:dyDescent="0.2">
      <c r="A127" s="196">
        <v>58</v>
      </c>
      <c r="B127" s="196" t="s">
        <v>893</v>
      </c>
      <c r="C127" s="195">
        <v>2977721</v>
      </c>
      <c r="D127" s="195">
        <v>3576910</v>
      </c>
      <c r="E127" s="198">
        <f t="shared" si="3"/>
        <v>599190</v>
      </c>
      <c r="F127" s="187">
        <f t="shared" si="1"/>
        <v>59919000</v>
      </c>
      <c r="G127" s="199">
        <v>62805</v>
      </c>
    </row>
    <row r="128" spans="1:7" x14ac:dyDescent="0.2">
      <c r="A128" s="196">
        <v>59</v>
      </c>
      <c r="B128" s="196" t="s">
        <v>588</v>
      </c>
      <c r="C128" s="195">
        <v>1000001</v>
      </c>
      <c r="D128" s="195">
        <v>1180000</v>
      </c>
      <c r="E128" s="198">
        <f t="shared" si="3"/>
        <v>180000</v>
      </c>
      <c r="F128" s="187">
        <f t="shared" si="1"/>
        <v>18000000</v>
      </c>
      <c r="G128" s="199">
        <v>62805</v>
      </c>
    </row>
    <row r="129" spans="1:7" x14ac:dyDescent="0.2">
      <c r="A129" s="196">
        <v>60</v>
      </c>
      <c r="B129" s="196" t="s">
        <v>1018</v>
      </c>
      <c r="C129" s="195">
        <v>1760001</v>
      </c>
      <c r="D129" s="195">
        <v>1971200</v>
      </c>
      <c r="E129" s="198">
        <f t="shared" si="3"/>
        <v>211200</v>
      </c>
      <c r="F129" s="187">
        <f t="shared" si="1"/>
        <v>21120000</v>
      </c>
      <c r="G129" s="199">
        <v>62808</v>
      </c>
    </row>
    <row r="130" spans="1:7" x14ac:dyDescent="0.2">
      <c r="A130" s="196">
        <v>61</v>
      </c>
      <c r="B130" s="196" t="s">
        <v>709</v>
      </c>
      <c r="C130" s="195">
        <v>1312501</v>
      </c>
      <c r="D130" s="195">
        <v>1500000</v>
      </c>
      <c r="E130" s="198">
        <f t="shared" si="3"/>
        <v>187500</v>
      </c>
      <c r="F130" s="187">
        <f t="shared" si="1"/>
        <v>18750000</v>
      </c>
      <c r="G130" s="199">
        <v>62808</v>
      </c>
    </row>
    <row r="131" spans="1:7" x14ac:dyDescent="0.2">
      <c r="A131" s="196">
        <v>62</v>
      </c>
      <c r="B131" s="196" t="s">
        <v>655</v>
      </c>
      <c r="C131" s="195">
        <v>6474846</v>
      </c>
      <c r="D131" s="195">
        <v>6798587</v>
      </c>
      <c r="E131" s="198">
        <f t="shared" si="3"/>
        <v>323742</v>
      </c>
      <c r="F131" s="187">
        <f t="shared" si="1"/>
        <v>32374200</v>
      </c>
      <c r="G131" s="199">
        <v>62809</v>
      </c>
    </row>
    <row r="132" spans="1:7" x14ac:dyDescent="0.2">
      <c r="A132" s="196">
        <v>63</v>
      </c>
      <c r="B132" s="196" t="s">
        <v>677</v>
      </c>
      <c r="C132" s="195">
        <v>1100001</v>
      </c>
      <c r="D132" s="195">
        <v>1320000</v>
      </c>
      <c r="E132" s="198">
        <f t="shared" si="3"/>
        <v>220000</v>
      </c>
      <c r="F132" s="187">
        <f t="shared" si="1"/>
        <v>22000000</v>
      </c>
      <c r="G132" s="199">
        <v>62810</v>
      </c>
    </row>
    <row r="133" spans="1:7" x14ac:dyDescent="0.2">
      <c r="A133" s="196">
        <v>64</v>
      </c>
      <c r="B133" s="196" t="s">
        <v>1019</v>
      </c>
      <c r="C133" s="195">
        <v>1907999</v>
      </c>
      <c r="D133" s="195">
        <v>2020880</v>
      </c>
      <c r="E133" s="198">
        <f t="shared" si="3"/>
        <v>112882</v>
      </c>
      <c r="F133" s="187">
        <f t="shared" ref="F133:F182" si="4">E133*100</f>
        <v>11288200</v>
      </c>
      <c r="G133" s="199">
        <v>62810</v>
      </c>
    </row>
    <row r="134" spans="1:7" x14ac:dyDescent="0.2">
      <c r="A134" s="196">
        <v>65</v>
      </c>
      <c r="B134" s="196" t="s">
        <v>772</v>
      </c>
      <c r="C134" s="195">
        <v>30471685</v>
      </c>
      <c r="D134" s="195">
        <v>36576540</v>
      </c>
      <c r="E134" s="198">
        <f t="shared" si="3"/>
        <v>6104856</v>
      </c>
      <c r="F134" s="187">
        <f t="shared" si="4"/>
        <v>610485600</v>
      </c>
      <c r="G134" s="199">
        <v>62810</v>
      </c>
    </row>
    <row r="135" spans="1:7" x14ac:dyDescent="0.2">
      <c r="A135" s="196">
        <v>66</v>
      </c>
      <c r="B135" s="196" t="s">
        <v>590</v>
      </c>
      <c r="C135" s="195">
        <v>1000001</v>
      </c>
      <c r="D135" s="195">
        <v>1090000</v>
      </c>
      <c r="E135" s="198">
        <f t="shared" si="3"/>
        <v>90000</v>
      </c>
      <c r="F135" s="187">
        <f t="shared" si="4"/>
        <v>9000000</v>
      </c>
      <c r="G135" s="199">
        <v>62810</v>
      </c>
    </row>
    <row r="136" spans="1:7" x14ac:dyDescent="0.2">
      <c r="A136" s="196">
        <v>67</v>
      </c>
      <c r="B136" s="196" t="s">
        <v>656</v>
      </c>
      <c r="C136" s="195">
        <v>11453751</v>
      </c>
      <c r="D136" s="195">
        <v>12599125</v>
      </c>
      <c r="E136" s="198">
        <f t="shared" si="3"/>
        <v>1145375</v>
      </c>
      <c r="F136" s="187">
        <f t="shared" si="4"/>
        <v>114537500</v>
      </c>
      <c r="G136" s="199">
        <v>62812</v>
      </c>
    </row>
    <row r="137" spans="1:7" x14ac:dyDescent="0.2">
      <c r="A137" s="196">
        <v>68</v>
      </c>
      <c r="B137" s="196" t="s">
        <v>725</v>
      </c>
      <c r="C137" s="195">
        <v>1813537</v>
      </c>
      <c r="D137" s="195">
        <v>20311800</v>
      </c>
      <c r="E137" s="198">
        <f t="shared" si="3"/>
        <v>18498264</v>
      </c>
      <c r="F137" s="187">
        <f t="shared" si="4"/>
        <v>1849826400</v>
      </c>
      <c r="G137" s="199">
        <v>62812</v>
      </c>
    </row>
    <row r="138" spans="1:7" x14ac:dyDescent="0.2">
      <c r="A138" s="196">
        <v>69</v>
      </c>
      <c r="B138" s="196" t="s">
        <v>1020</v>
      </c>
      <c r="C138" s="195">
        <v>2063545</v>
      </c>
      <c r="D138" s="195">
        <v>2553993</v>
      </c>
      <c r="E138" s="198">
        <f t="shared" si="3"/>
        <v>490449</v>
      </c>
      <c r="F138" s="187">
        <f t="shared" si="4"/>
        <v>49044900</v>
      </c>
      <c r="G138" s="199">
        <v>62461</v>
      </c>
    </row>
    <row r="139" spans="1:7" x14ac:dyDescent="0.2">
      <c r="A139" s="196">
        <v>70</v>
      </c>
      <c r="B139" s="196" t="s">
        <v>1005</v>
      </c>
      <c r="C139" s="195">
        <v>22120047</v>
      </c>
      <c r="D139" s="195">
        <v>24330382</v>
      </c>
      <c r="E139" s="198">
        <f t="shared" si="3"/>
        <v>2210336</v>
      </c>
      <c r="F139" s="187">
        <f t="shared" si="4"/>
        <v>221033600</v>
      </c>
      <c r="G139" s="199">
        <v>62826</v>
      </c>
    </row>
    <row r="140" spans="1:7" x14ac:dyDescent="0.2">
      <c r="A140" s="196">
        <v>71</v>
      </c>
      <c r="B140" s="196" t="s">
        <v>869</v>
      </c>
      <c r="C140" s="195">
        <v>23115521</v>
      </c>
      <c r="D140" s="195">
        <v>26582848</v>
      </c>
      <c r="E140" s="198">
        <f t="shared" si="3"/>
        <v>3467328</v>
      </c>
      <c r="F140" s="187">
        <f t="shared" si="4"/>
        <v>346732800</v>
      </c>
      <c r="G140" s="199">
        <v>62826</v>
      </c>
    </row>
    <row r="141" spans="1:7" x14ac:dyDescent="0.2">
      <c r="A141" s="196">
        <v>72</v>
      </c>
      <c r="B141" s="196" t="s">
        <v>675</v>
      </c>
      <c r="C141" s="195">
        <v>1600601</v>
      </c>
      <c r="D141" s="195">
        <v>1856696</v>
      </c>
      <c r="E141" s="198">
        <f t="shared" si="3"/>
        <v>256096</v>
      </c>
      <c r="F141" s="187">
        <f t="shared" si="4"/>
        <v>25609600</v>
      </c>
      <c r="G141" s="199">
        <v>62829</v>
      </c>
    </row>
    <row r="142" spans="1:7" x14ac:dyDescent="0.2">
      <c r="A142" s="196">
        <v>73</v>
      </c>
      <c r="B142" s="196" t="s">
        <v>760</v>
      </c>
      <c r="C142" s="195">
        <v>1311924</v>
      </c>
      <c r="D142" s="195">
        <v>1502555</v>
      </c>
      <c r="E142" s="198">
        <f t="shared" si="3"/>
        <v>190632</v>
      </c>
      <c r="F142" s="187">
        <f t="shared" si="4"/>
        <v>19063200</v>
      </c>
      <c r="G142" s="199">
        <v>62830</v>
      </c>
    </row>
    <row r="143" spans="1:7" x14ac:dyDescent="0.2">
      <c r="A143" s="196">
        <v>74</v>
      </c>
      <c r="B143" s="196" t="s">
        <v>1021</v>
      </c>
      <c r="C143" s="195">
        <v>143001</v>
      </c>
      <c r="D143" s="195">
        <v>200000</v>
      </c>
      <c r="E143" s="198">
        <f t="shared" si="3"/>
        <v>57000</v>
      </c>
      <c r="F143" s="187">
        <f t="shared" si="4"/>
        <v>5700000</v>
      </c>
      <c r="G143" s="199">
        <v>62830</v>
      </c>
    </row>
    <row r="144" spans="1:7" x14ac:dyDescent="0.2">
      <c r="A144" s="196">
        <v>75</v>
      </c>
      <c r="B144" s="196" t="s">
        <v>729</v>
      </c>
      <c r="C144" s="195">
        <v>18039158</v>
      </c>
      <c r="D144" s="195">
        <v>20200644</v>
      </c>
      <c r="E144" s="198">
        <f t="shared" si="3"/>
        <v>2161487</v>
      </c>
      <c r="F144" s="187">
        <f t="shared" si="4"/>
        <v>216148700</v>
      </c>
      <c r="G144" s="199">
        <v>62833</v>
      </c>
    </row>
    <row r="145" spans="1:7" x14ac:dyDescent="0.2">
      <c r="A145" s="196">
        <v>76</v>
      </c>
      <c r="B145" s="196" t="s">
        <v>734</v>
      </c>
      <c r="C145" s="195">
        <v>23300001</v>
      </c>
      <c r="D145" s="195">
        <v>26096000</v>
      </c>
      <c r="E145" s="198">
        <f t="shared" si="3"/>
        <v>2796000</v>
      </c>
      <c r="F145" s="187">
        <f t="shared" si="4"/>
        <v>279600000</v>
      </c>
      <c r="G145" s="199">
        <v>62833</v>
      </c>
    </row>
    <row r="146" spans="1:7" x14ac:dyDescent="0.2">
      <c r="A146" s="196">
        <v>77</v>
      </c>
      <c r="B146" s="196" t="s">
        <v>762</v>
      </c>
      <c r="C146" s="195">
        <v>1794566</v>
      </c>
      <c r="D146" s="195">
        <v>1931793</v>
      </c>
      <c r="E146" s="198">
        <f t="shared" si="3"/>
        <v>137228</v>
      </c>
      <c r="F146" s="187">
        <f t="shared" si="4"/>
        <v>13722800</v>
      </c>
      <c r="G146" s="199">
        <v>62857</v>
      </c>
    </row>
    <row r="147" spans="1:7" x14ac:dyDescent="0.2">
      <c r="A147" s="196">
        <v>78</v>
      </c>
      <c r="B147" s="196" t="s">
        <v>787</v>
      </c>
      <c r="C147" s="195">
        <v>26387000</v>
      </c>
      <c r="D147" s="195">
        <v>31400528</v>
      </c>
      <c r="E147" s="198">
        <f t="shared" si="3"/>
        <v>5013529</v>
      </c>
      <c r="F147" s="187">
        <f t="shared" si="4"/>
        <v>501352900</v>
      </c>
      <c r="G147" s="199">
        <v>62857</v>
      </c>
    </row>
    <row r="148" spans="1:7" x14ac:dyDescent="0.2">
      <c r="A148" s="196">
        <v>79</v>
      </c>
      <c r="B148" s="196" t="s">
        <v>575</v>
      </c>
      <c r="C148" s="195">
        <v>3091201</v>
      </c>
      <c r="D148" s="195">
        <v>3606400</v>
      </c>
      <c r="E148" s="198">
        <f t="shared" si="3"/>
        <v>515200</v>
      </c>
      <c r="F148" s="187">
        <f t="shared" si="4"/>
        <v>51520000</v>
      </c>
      <c r="G148" s="199">
        <v>62858</v>
      </c>
    </row>
    <row r="149" spans="1:7" x14ac:dyDescent="0.2">
      <c r="A149" s="196">
        <v>80</v>
      </c>
      <c r="B149" s="196" t="s">
        <v>736</v>
      </c>
      <c r="C149" s="195">
        <v>1000001</v>
      </c>
      <c r="D149" s="195">
        <v>1150000</v>
      </c>
      <c r="E149" s="198">
        <f t="shared" si="3"/>
        <v>150000</v>
      </c>
      <c r="F149" s="187">
        <f t="shared" si="4"/>
        <v>15000000</v>
      </c>
      <c r="G149" s="199">
        <v>62858</v>
      </c>
    </row>
    <row r="150" spans="1:7" x14ac:dyDescent="0.2">
      <c r="A150" s="196">
        <v>81</v>
      </c>
      <c r="B150" s="196" t="s">
        <v>1022</v>
      </c>
      <c r="C150" s="195">
        <v>157001</v>
      </c>
      <c r="D150" s="195">
        <v>200000</v>
      </c>
      <c r="E150" s="198">
        <f t="shared" si="3"/>
        <v>43000</v>
      </c>
      <c r="F150" s="187">
        <f t="shared" si="4"/>
        <v>4300000</v>
      </c>
      <c r="G150" s="199">
        <v>62858</v>
      </c>
    </row>
    <row r="151" spans="1:7" x14ac:dyDescent="0.2">
      <c r="A151" s="196">
        <v>82</v>
      </c>
      <c r="B151" s="196" t="s">
        <v>733</v>
      </c>
      <c r="C151" s="195">
        <v>416001</v>
      </c>
      <c r="D151" s="195">
        <v>449280</v>
      </c>
      <c r="E151" s="198">
        <f t="shared" si="3"/>
        <v>33280</v>
      </c>
      <c r="F151" s="187">
        <f t="shared" si="4"/>
        <v>3328000</v>
      </c>
      <c r="G151" s="199">
        <v>62858</v>
      </c>
    </row>
    <row r="152" spans="1:7" x14ac:dyDescent="0.2">
      <c r="A152" s="196">
        <v>83</v>
      </c>
      <c r="B152" s="196" t="s">
        <v>638</v>
      </c>
      <c r="C152" s="195">
        <v>3257101</v>
      </c>
      <c r="D152" s="195">
        <v>3892234</v>
      </c>
      <c r="E152" s="198">
        <f t="shared" si="3"/>
        <v>635134</v>
      </c>
      <c r="F152" s="187">
        <f t="shared" si="4"/>
        <v>63513400</v>
      </c>
      <c r="G152" s="199">
        <v>62859</v>
      </c>
    </row>
    <row r="153" spans="1:7" x14ac:dyDescent="0.2">
      <c r="A153" s="196">
        <v>84</v>
      </c>
      <c r="B153" s="196" t="s">
        <v>1023</v>
      </c>
      <c r="C153" s="195">
        <v>24781818</v>
      </c>
      <c r="D153" s="195">
        <v>27756371</v>
      </c>
      <c r="E153" s="198">
        <f t="shared" si="3"/>
        <v>2974554</v>
      </c>
      <c r="F153" s="187">
        <f t="shared" si="4"/>
        <v>297455400</v>
      </c>
      <c r="G153" s="199">
        <v>62859</v>
      </c>
    </row>
    <row r="154" spans="1:7" x14ac:dyDescent="0.2">
      <c r="A154" s="196">
        <v>85</v>
      </c>
      <c r="B154" s="196" t="s">
        <v>632</v>
      </c>
      <c r="C154" s="195">
        <v>3701064</v>
      </c>
      <c r="D154" s="195">
        <v>4074384</v>
      </c>
      <c r="E154" s="198">
        <f t="shared" si="3"/>
        <v>373321</v>
      </c>
      <c r="F154" s="187">
        <f t="shared" si="4"/>
        <v>37332100</v>
      </c>
      <c r="G154" s="199">
        <v>62860</v>
      </c>
    </row>
    <row r="155" spans="1:7" x14ac:dyDescent="0.2">
      <c r="A155" s="196">
        <v>86</v>
      </c>
      <c r="B155" s="196" t="s">
        <v>707</v>
      </c>
      <c r="C155" s="195">
        <v>1400001</v>
      </c>
      <c r="D155" s="195">
        <v>1680000</v>
      </c>
      <c r="E155" s="198">
        <f t="shared" si="3"/>
        <v>280000</v>
      </c>
      <c r="F155" s="187">
        <f t="shared" si="4"/>
        <v>28000000</v>
      </c>
      <c r="G155" s="199">
        <v>62861</v>
      </c>
    </row>
    <row r="156" spans="1:7" x14ac:dyDescent="0.2">
      <c r="A156" s="196">
        <v>87</v>
      </c>
      <c r="B156" s="196" t="s">
        <v>734</v>
      </c>
      <c r="C156" s="195">
        <v>23300001</v>
      </c>
      <c r="D156" s="195">
        <v>26096000</v>
      </c>
      <c r="E156" s="198">
        <f t="shared" si="3"/>
        <v>2796000</v>
      </c>
      <c r="F156" s="187">
        <f t="shared" si="4"/>
        <v>279600000</v>
      </c>
      <c r="G156" s="199">
        <v>62864</v>
      </c>
    </row>
    <row r="157" spans="1:7" x14ac:dyDescent="0.2">
      <c r="A157" s="196">
        <v>88</v>
      </c>
      <c r="B157" s="196" t="s">
        <v>909</v>
      </c>
      <c r="C157" s="195">
        <v>1462501</v>
      </c>
      <c r="D157" s="195">
        <v>2486250</v>
      </c>
      <c r="E157" s="198">
        <f t="shared" si="3"/>
        <v>1023750</v>
      </c>
      <c r="F157" s="187">
        <f t="shared" si="4"/>
        <v>102375000</v>
      </c>
      <c r="G157" s="199">
        <v>62864</v>
      </c>
    </row>
    <row r="158" spans="1:7" x14ac:dyDescent="0.2">
      <c r="A158" s="196">
        <v>89</v>
      </c>
      <c r="B158" s="196" t="s">
        <v>1024</v>
      </c>
      <c r="C158" s="195">
        <v>7783777</v>
      </c>
      <c r="D158" s="195">
        <v>8953233</v>
      </c>
      <c r="E158" s="198">
        <f t="shared" si="3"/>
        <v>1169457</v>
      </c>
      <c r="F158" s="187">
        <f t="shared" si="4"/>
        <v>116945700</v>
      </c>
      <c r="G158" s="199">
        <v>62864</v>
      </c>
    </row>
    <row r="159" spans="1:7" x14ac:dyDescent="0.2">
      <c r="A159" s="196">
        <v>90</v>
      </c>
      <c r="B159" s="196" t="s">
        <v>1025</v>
      </c>
      <c r="C159" s="195">
        <v>3000001</v>
      </c>
      <c r="D159" s="195">
        <v>3300000</v>
      </c>
      <c r="E159" s="198">
        <f t="shared" si="3"/>
        <v>300000</v>
      </c>
      <c r="F159" s="187">
        <f t="shared" si="4"/>
        <v>30000000</v>
      </c>
      <c r="G159" s="199">
        <v>62864</v>
      </c>
    </row>
    <row r="160" spans="1:7" x14ac:dyDescent="0.2">
      <c r="A160" s="196">
        <v>91</v>
      </c>
      <c r="B160" s="196" t="s">
        <v>1026</v>
      </c>
      <c r="C160" s="195">
        <v>1000001</v>
      </c>
      <c r="D160" s="195">
        <v>1075000</v>
      </c>
      <c r="E160" s="198">
        <f t="shared" si="3"/>
        <v>75000</v>
      </c>
      <c r="F160" s="187">
        <f t="shared" si="4"/>
        <v>7500000</v>
      </c>
      <c r="G160" s="199">
        <v>62864</v>
      </c>
    </row>
    <row r="161" spans="1:7" x14ac:dyDescent="0.2">
      <c r="A161" s="196">
        <v>92</v>
      </c>
      <c r="B161" s="196" t="s">
        <v>1027</v>
      </c>
      <c r="C161" s="195">
        <v>840001</v>
      </c>
      <c r="D161" s="195">
        <v>1344000</v>
      </c>
      <c r="E161" s="198">
        <f t="shared" si="3"/>
        <v>504000</v>
      </c>
      <c r="F161" s="187">
        <f t="shared" si="4"/>
        <v>50400000</v>
      </c>
      <c r="G161" s="199">
        <v>62865</v>
      </c>
    </row>
    <row r="162" spans="1:7" x14ac:dyDescent="0.2">
      <c r="A162" s="196">
        <v>93</v>
      </c>
      <c r="B162" s="188" t="s">
        <v>639</v>
      </c>
      <c r="C162" s="198">
        <v>3508013</v>
      </c>
      <c r="D162" s="198">
        <v>4032606</v>
      </c>
      <c r="E162" s="198">
        <f t="shared" si="3"/>
        <v>524594</v>
      </c>
      <c r="F162" s="187">
        <f t="shared" si="4"/>
        <v>52459400</v>
      </c>
      <c r="G162" s="199">
        <v>62868</v>
      </c>
    </row>
    <row r="163" spans="1:7" x14ac:dyDescent="0.2">
      <c r="A163" s="196">
        <v>94</v>
      </c>
      <c r="B163" s="196" t="s">
        <v>1028</v>
      </c>
      <c r="C163" s="195">
        <v>1273699</v>
      </c>
      <c r="D163" s="195">
        <v>1719493</v>
      </c>
      <c r="E163" s="198">
        <f>D163-C163+1</f>
        <v>445795</v>
      </c>
      <c r="F163" s="187">
        <f t="shared" si="4"/>
        <v>44579500</v>
      </c>
      <c r="G163" s="199">
        <v>62868</v>
      </c>
    </row>
    <row r="164" spans="1:7" x14ac:dyDescent="0.2">
      <c r="A164" s="196">
        <v>95</v>
      </c>
      <c r="B164" s="188" t="s">
        <v>1029</v>
      </c>
      <c r="C164" s="198">
        <v>6581251</v>
      </c>
      <c r="D164" s="198">
        <v>8555625</v>
      </c>
      <c r="E164" s="198">
        <f>D164-C164+1</f>
        <v>1974375</v>
      </c>
      <c r="F164" s="187">
        <f t="shared" si="4"/>
        <v>197437500</v>
      </c>
      <c r="G164" s="199">
        <v>62873</v>
      </c>
    </row>
    <row r="165" spans="1:7" x14ac:dyDescent="0.2">
      <c r="A165" s="196">
        <v>96</v>
      </c>
      <c r="B165" s="106" t="s">
        <v>916</v>
      </c>
      <c r="C165" s="198">
        <v>3743910</v>
      </c>
      <c r="D165" s="198">
        <v>4269691</v>
      </c>
      <c r="E165" s="198">
        <f>D165-C165+1</f>
        <v>525782</v>
      </c>
      <c r="F165" s="187">
        <f t="shared" si="4"/>
        <v>52578200</v>
      </c>
      <c r="G165" s="199">
        <v>62873</v>
      </c>
    </row>
    <row r="166" spans="1:7" x14ac:dyDescent="0.2">
      <c r="A166" s="196">
        <v>97</v>
      </c>
      <c r="B166" s="106" t="s">
        <v>1003</v>
      </c>
      <c r="C166" s="200">
        <v>2709888</v>
      </c>
      <c r="D166" s="200">
        <v>3035073</v>
      </c>
      <c r="E166" s="198">
        <f t="shared" ref="E166:E178" si="5">D166-C166+1</f>
        <v>325186</v>
      </c>
      <c r="F166" s="187">
        <f t="shared" si="4"/>
        <v>32518600</v>
      </c>
      <c r="G166" s="199">
        <v>62880</v>
      </c>
    </row>
    <row r="167" spans="1:7" x14ac:dyDescent="0.2">
      <c r="A167" s="196">
        <v>98</v>
      </c>
      <c r="B167" s="188" t="s">
        <v>757</v>
      </c>
      <c r="C167" s="198">
        <v>3303301</v>
      </c>
      <c r="D167" s="198">
        <v>3963960</v>
      </c>
      <c r="E167" s="198">
        <f t="shared" si="5"/>
        <v>660660</v>
      </c>
      <c r="F167" s="187">
        <f t="shared" si="4"/>
        <v>66066000</v>
      </c>
      <c r="G167" s="106" t="s">
        <v>1030</v>
      </c>
    </row>
    <row r="168" spans="1:7" x14ac:dyDescent="0.2">
      <c r="A168" s="196">
        <v>99</v>
      </c>
      <c r="B168" s="106" t="s">
        <v>565</v>
      </c>
      <c r="C168" s="198">
        <v>1300148</v>
      </c>
      <c r="D168" s="198">
        <v>1625184</v>
      </c>
      <c r="E168" s="198">
        <f t="shared" si="5"/>
        <v>325037</v>
      </c>
      <c r="F168" s="187">
        <f t="shared" si="4"/>
        <v>32503700</v>
      </c>
      <c r="G168" s="106" t="s">
        <v>1030</v>
      </c>
    </row>
    <row r="169" spans="1:7" x14ac:dyDescent="0.2">
      <c r="A169" s="196">
        <v>100</v>
      </c>
      <c r="B169" s="106" t="s">
        <v>1031</v>
      </c>
      <c r="C169" s="198">
        <v>1000001</v>
      </c>
      <c r="D169" s="198">
        <v>1250000</v>
      </c>
      <c r="E169" s="198">
        <f t="shared" si="5"/>
        <v>250000</v>
      </c>
      <c r="F169" s="187">
        <f t="shared" si="4"/>
        <v>25000000</v>
      </c>
      <c r="G169" s="201" t="s">
        <v>1032</v>
      </c>
    </row>
    <row r="170" spans="1:7" x14ac:dyDescent="0.2">
      <c r="A170" s="196">
        <v>101</v>
      </c>
      <c r="B170" s="188" t="s">
        <v>1033</v>
      </c>
      <c r="C170" s="198">
        <v>3120001</v>
      </c>
      <c r="D170" s="198">
        <v>3307200</v>
      </c>
      <c r="E170" s="198">
        <f t="shared" si="5"/>
        <v>187200</v>
      </c>
      <c r="F170" s="187">
        <f t="shared" si="4"/>
        <v>18720000</v>
      </c>
      <c r="G170" s="201" t="s">
        <v>1034</v>
      </c>
    </row>
    <row r="171" spans="1:7" x14ac:dyDescent="0.2">
      <c r="A171" s="196">
        <v>102</v>
      </c>
      <c r="B171" s="106" t="s">
        <v>1035</v>
      </c>
      <c r="C171" s="198">
        <v>6827550</v>
      </c>
      <c r="D171" s="198">
        <v>7168926</v>
      </c>
      <c r="E171" s="198">
        <f>D171-C171+1</f>
        <v>341377</v>
      </c>
      <c r="F171" s="187">
        <f t="shared" si="4"/>
        <v>34137700</v>
      </c>
      <c r="G171" s="201" t="s">
        <v>1034</v>
      </c>
    </row>
    <row r="172" spans="1:7" x14ac:dyDescent="0.2">
      <c r="A172" s="196">
        <v>103</v>
      </c>
      <c r="B172" s="106" t="s">
        <v>579</v>
      </c>
      <c r="C172" s="198">
        <v>20000001</v>
      </c>
      <c r="D172" s="198">
        <v>24000000</v>
      </c>
      <c r="E172" s="198">
        <f t="shared" si="5"/>
        <v>4000000</v>
      </c>
      <c r="F172" s="187">
        <f t="shared" si="4"/>
        <v>400000000</v>
      </c>
      <c r="G172" s="201" t="s">
        <v>1034</v>
      </c>
    </row>
    <row r="173" spans="1:7" x14ac:dyDescent="0.2">
      <c r="A173" s="196">
        <v>104</v>
      </c>
      <c r="B173" s="106" t="s">
        <v>1036</v>
      </c>
      <c r="C173" s="200">
        <v>440001</v>
      </c>
      <c r="D173" s="200">
        <v>484000</v>
      </c>
      <c r="E173" s="200">
        <f t="shared" si="5"/>
        <v>44000</v>
      </c>
      <c r="F173" s="187">
        <f t="shared" si="4"/>
        <v>4400000</v>
      </c>
      <c r="G173" s="201" t="s">
        <v>1034</v>
      </c>
    </row>
    <row r="174" spans="1:7" x14ac:dyDescent="0.2">
      <c r="A174" s="196">
        <v>105</v>
      </c>
      <c r="B174" s="106" t="s">
        <v>1037</v>
      </c>
      <c r="C174" s="200">
        <v>6400001</v>
      </c>
      <c r="D174" s="200">
        <v>7360000</v>
      </c>
      <c r="E174" s="200">
        <f t="shared" si="5"/>
        <v>960000</v>
      </c>
      <c r="F174" s="187">
        <f t="shared" si="4"/>
        <v>96000000</v>
      </c>
      <c r="G174" s="201" t="s">
        <v>1038</v>
      </c>
    </row>
    <row r="175" spans="1:7" x14ac:dyDescent="0.2">
      <c r="A175" s="196">
        <v>106</v>
      </c>
      <c r="B175" s="188" t="s">
        <v>1039</v>
      </c>
      <c r="C175" s="200">
        <v>5200001</v>
      </c>
      <c r="D175" s="200">
        <v>5720000</v>
      </c>
      <c r="E175" s="200">
        <f t="shared" si="5"/>
        <v>520000</v>
      </c>
      <c r="F175" s="187">
        <f t="shared" si="4"/>
        <v>52000000</v>
      </c>
      <c r="G175" s="201" t="s">
        <v>1040</v>
      </c>
    </row>
    <row r="176" spans="1:7" x14ac:dyDescent="0.2">
      <c r="A176" s="196">
        <v>107</v>
      </c>
      <c r="B176" s="106" t="s">
        <v>1041</v>
      </c>
      <c r="C176" s="200">
        <v>969673</v>
      </c>
      <c r="D176" s="200">
        <v>1322280</v>
      </c>
      <c r="E176" s="200">
        <f t="shared" si="5"/>
        <v>352608</v>
      </c>
      <c r="F176" s="187">
        <f t="shared" si="4"/>
        <v>35260800</v>
      </c>
      <c r="G176" s="201" t="s">
        <v>1040</v>
      </c>
    </row>
    <row r="177" spans="1:7" x14ac:dyDescent="0.2">
      <c r="A177" s="196">
        <v>108</v>
      </c>
      <c r="B177" s="106" t="s">
        <v>841</v>
      </c>
      <c r="C177" s="200">
        <v>2346803</v>
      </c>
      <c r="D177" s="200">
        <v>3402863</v>
      </c>
      <c r="E177" s="200">
        <f t="shared" si="5"/>
        <v>1056061</v>
      </c>
      <c r="F177" s="187">
        <f t="shared" si="4"/>
        <v>105606100</v>
      </c>
      <c r="G177" s="201" t="s">
        <v>1042</v>
      </c>
    </row>
    <row r="178" spans="1:7" x14ac:dyDescent="0.2">
      <c r="A178" s="196">
        <v>109</v>
      </c>
      <c r="B178" s="106" t="s">
        <v>1002</v>
      </c>
      <c r="C178" s="200">
        <v>2653410</v>
      </c>
      <c r="D178" s="200">
        <v>2918749</v>
      </c>
      <c r="E178" s="200">
        <f t="shared" si="5"/>
        <v>265340</v>
      </c>
      <c r="F178" s="187">
        <f t="shared" si="4"/>
        <v>26534000</v>
      </c>
      <c r="G178" s="201" t="s">
        <v>1043</v>
      </c>
    </row>
    <row r="179" spans="1:7" x14ac:dyDescent="0.2">
      <c r="A179" s="196">
        <v>110</v>
      </c>
      <c r="B179" s="106" t="s">
        <v>1044</v>
      </c>
      <c r="C179" s="200">
        <v>2728847</v>
      </c>
      <c r="D179" s="200">
        <v>2948053</v>
      </c>
      <c r="E179" s="200">
        <f>D179-C179+1</f>
        <v>219207</v>
      </c>
      <c r="F179" s="187">
        <f t="shared" si="4"/>
        <v>21920700</v>
      </c>
      <c r="G179" s="201" t="s">
        <v>1043</v>
      </c>
    </row>
    <row r="180" spans="1:7" x14ac:dyDescent="0.2">
      <c r="A180" s="196">
        <v>111</v>
      </c>
      <c r="B180" s="106" t="s">
        <v>1045</v>
      </c>
      <c r="C180" s="200">
        <v>1200001</v>
      </c>
      <c r="D180" s="200">
        <v>1317000</v>
      </c>
      <c r="E180" s="200">
        <f>D180-C180+1</f>
        <v>117000</v>
      </c>
      <c r="F180" s="187">
        <f t="shared" si="4"/>
        <v>11700000</v>
      </c>
      <c r="G180" s="201" t="s">
        <v>1043</v>
      </c>
    </row>
    <row r="181" spans="1:7" x14ac:dyDescent="0.2">
      <c r="A181" s="196">
        <v>112</v>
      </c>
      <c r="B181" s="106" t="s">
        <v>1046</v>
      </c>
      <c r="C181" s="200">
        <v>2500001</v>
      </c>
      <c r="D181" s="200">
        <v>2675000</v>
      </c>
      <c r="E181" s="200">
        <f>D181-C181+1</f>
        <v>175000</v>
      </c>
      <c r="F181" s="187">
        <f t="shared" si="4"/>
        <v>17500000</v>
      </c>
      <c r="G181" s="201" t="s">
        <v>1047</v>
      </c>
    </row>
    <row r="182" spans="1:7" x14ac:dyDescent="0.2">
      <c r="A182" s="196">
        <v>113</v>
      </c>
      <c r="B182" s="106" t="s">
        <v>664</v>
      </c>
      <c r="C182" s="200">
        <v>27182322</v>
      </c>
      <c r="D182" s="200">
        <v>31168129</v>
      </c>
      <c r="E182" s="200">
        <f>D182-C182+1</f>
        <v>3985808</v>
      </c>
      <c r="F182" s="187">
        <f t="shared" si="4"/>
        <v>398580800</v>
      </c>
      <c r="G182" s="201" t="s">
        <v>1048</v>
      </c>
    </row>
    <row r="183" spans="1:7" ht="13.5" thickBot="1" x14ac:dyDescent="0.25">
      <c r="A183" s="189"/>
      <c r="B183" s="189"/>
      <c r="C183" s="1453" t="s">
        <v>39</v>
      </c>
      <c r="D183" s="1453"/>
      <c r="E183" s="202">
        <f>SUM(E69:E182)</f>
        <v>163226487.28</v>
      </c>
      <c r="F183" s="202">
        <f>SUM(F69:F182)</f>
        <v>16322648728</v>
      </c>
      <c r="G183" s="190"/>
    </row>
    <row r="184" spans="1:7" ht="13.5" thickTop="1" x14ac:dyDescent="0.2"/>
  </sheetData>
  <mergeCells count="12">
    <mergeCell ref="A33:D33"/>
    <mergeCell ref="A62:E62"/>
    <mergeCell ref="A67:A68"/>
    <mergeCell ref="B67:B68"/>
    <mergeCell ref="E67:E68"/>
    <mergeCell ref="C67:D67"/>
    <mergeCell ref="C183:D183"/>
    <mergeCell ref="F67:F68"/>
    <mergeCell ref="G67:G68"/>
    <mergeCell ref="A100:A101"/>
    <mergeCell ref="B100:B101"/>
    <mergeCell ref="G100:G10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H153"/>
  <sheetViews>
    <sheetView topLeftCell="A106" workbookViewId="0">
      <selection activeCell="B131" sqref="B131"/>
    </sheetView>
  </sheetViews>
  <sheetFormatPr defaultRowHeight="12.75" x14ac:dyDescent="0.2"/>
  <cols>
    <col min="1" max="1" width="5.28515625" bestFit="1" customWidth="1"/>
    <col min="2" max="2" width="53.42578125" bestFit="1" customWidth="1"/>
    <col min="3" max="3" width="17" bestFit="1" customWidth="1"/>
    <col min="4" max="4" width="16.5703125" bestFit="1" customWidth="1"/>
    <col min="5" max="5" width="20.140625" bestFit="1" customWidth="1"/>
    <col min="6" max="6" width="16.7109375" bestFit="1" customWidth="1"/>
    <col min="7" max="7" width="18" customWidth="1"/>
    <col min="8" max="8" width="41.85546875" bestFit="1" customWidth="1"/>
  </cols>
  <sheetData>
    <row r="2" spans="1:8" x14ac:dyDescent="0.2">
      <c r="B2" s="75" t="s">
        <v>40</v>
      </c>
    </row>
    <row r="3" spans="1:8" x14ac:dyDescent="0.2">
      <c r="B3" s="75" t="s">
        <v>876</v>
      </c>
    </row>
    <row r="4" spans="1:8" x14ac:dyDescent="0.2">
      <c r="B4" s="75"/>
    </row>
    <row r="5" spans="1:8" ht="26.25" thickBot="1" x14ac:dyDescent="0.25">
      <c r="A5" s="107" t="s">
        <v>258</v>
      </c>
      <c r="B5" s="107" t="s">
        <v>259</v>
      </c>
      <c r="C5" s="107" t="s">
        <v>562</v>
      </c>
      <c r="D5" s="107" t="s">
        <v>508</v>
      </c>
      <c r="E5" s="107" t="s">
        <v>660</v>
      </c>
      <c r="F5" s="107" t="s">
        <v>661</v>
      </c>
      <c r="G5" s="107" t="s">
        <v>442</v>
      </c>
      <c r="H5" s="107" t="s">
        <v>263</v>
      </c>
    </row>
    <row r="6" spans="1:8" x14ac:dyDescent="0.2">
      <c r="A6">
        <v>1</v>
      </c>
      <c r="B6" t="s">
        <v>857</v>
      </c>
      <c r="C6" s="105" t="s">
        <v>7</v>
      </c>
      <c r="D6" t="s">
        <v>453</v>
      </c>
      <c r="E6" s="91">
        <v>20000000</v>
      </c>
      <c r="F6" s="91">
        <v>6000000</v>
      </c>
      <c r="G6" s="160">
        <v>62216</v>
      </c>
      <c r="H6" t="s">
        <v>697</v>
      </c>
    </row>
    <row r="7" spans="1:8" x14ac:dyDescent="0.2">
      <c r="A7">
        <v>2</v>
      </c>
      <c r="B7" t="s">
        <v>858</v>
      </c>
      <c r="C7" s="105" t="s">
        <v>7</v>
      </c>
      <c r="D7" t="s">
        <v>730</v>
      </c>
      <c r="E7" s="91">
        <v>211000000</v>
      </c>
      <c r="F7" s="91">
        <v>211000000</v>
      </c>
      <c r="G7" s="160">
        <v>62232</v>
      </c>
      <c r="H7" t="s">
        <v>859</v>
      </c>
    </row>
    <row r="8" spans="1:8" x14ac:dyDescent="0.2">
      <c r="A8">
        <v>3</v>
      </c>
      <c r="B8" t="s">
        <v>860</v>
      </c>
      <c r="C8" s="105" t="s">
        <v>7</v>
      </c>
      <c r="D8" t="s">
        <v>453</v>
      </c>
      <c r="E8" s="91">
        <v>50000000</v>
      </c>
      <c r="F8" s="91">
        <v>20000000</v>
      </c>
      <c r="G8" s="160">
        <v>62232</v>
      </c>
      <c r="H8" t="s">
        <v>697</v>
      </c>
    </row>
    <row r="9" spans="1:8" x14ac:dyDescent="0.2">
      <c r="A9">
        <v>4</v>
      </c>
      <c r="B9" t="s">
        <v>877</v>
      </c>
      <c r="C9" s="105" t="s">
        <v>7</v>
      </c>
      <c r="D9" t="s">
        <v>730</v>
      </c>
      <c r="E9" s="91">
        <v>300000000</v>
      </c>
      <c r="F9" s="91">
        <v>30000000</v>
      </c>
      <c r="G9" s="160">
        <v>62244</v>
      </c>
      <c r="H9" t="s">
        <v>571</v>
      </c>
    </row>
    <row r="10" spans="1:8" x14ac:dyDescent="0.2">
      <c r="A10">
        <v>5</v>
      </c>
      <c r="B10" t="s">
        <v>878</v>
      </c>
      <c r="C10" s="105" t="s">
        <v>7</v>
      </c>
      <c r="D10" t="s">
        <v>453</v>
      </c>
      <c r="E10" s="91">
        <v>44000000</v>
      </c>
      <c r="F10" s="91">
        <v>15400000</v>
      </c>
      <c r="G10" s="160">
        <v>62254</v>
      </c>
      <c r="H10" t="s">
        <v>861</v>
      </c>
    </row>
    <row r="11" spans="1:8" x14ac:dyDescent="0.2">
      <c r="A11">
        <v>6</v>
      </c>
      <c r="B11" t="s">
        <v>862</v>
      </c>
      <c r="C11" s="105" t="s">
        <v>7</v>
      </c>
      <c r="D11" t="s">
        <v>453</v>
      </c>
      <c r="E11" s="91">
        <v>14300000</v>
      </c>
      <c r="F11" s="91">
        <v>4290000</v>
      </c>
      <c r="G11" s="160">
        <v>62281</v>
      </c>
      <c r="H11" t="s">
        <v>697</v>
      </c>
    </row>
    <row r="12" spans="1:8" x14ac:dyDescent="0.2">
      <c r="A12">
        <v>7</v>
      </c>
      <c r="B12" t="s">
        <v>863</v>
      </c>
      <c r="C12" s="105" t="s">
        <v>7</v>
      </c>
      <c r="D12" t="s">
        <v>453</v>
      </c>
      <c r="E12" s="91">
        <v>43750000</v>
      </c>
      <c r="F12" s="91">
        <v>17500000</v>
      </c>
      <c r="G12" s="160">
        <v>62289</v>
      </c>
      <c r="H12" t="s">
        <v>571</v>
      </c>
    </row>
    <row r="13" spans="1:8" x14ac:dyDescent="0.2">
      <c r="A13">
        <v>8</v>
      </c>
      <c r="B13" t="s">
        <v>864</v>
      </c>
      <c r="C13" s="105" t="s">
        <v>7</v>
      </c>
      <c r="D13" t="s">
        <v>453</v>
      </c>
      <c r="E13" s="91">
        <v>23575000</v>
      </c>
      <c r="F13" s="91">
        <v>7072500</v>
      </c>
      <c r="G13" s="160">
        <v>62331</v>
      </c>
      <c r="H13" t="s">
        <v>571</v>
      </c>
    </row>
    <row r="14" spans="1:8" x14ac:dyDescent="0.2">
      <c r="A14">
        <v>9</v>
      </c>
      <c r="B14" t="s">
        <v>865</v>
      </c>
      <c r="C14" s="105" t="s">
        <v>7</v>
      </c>
      <c r="D14" t="s">
        <v>453</v>
      </c>
      <c r="E14" s="91">
        <v>100000000</v>
      </c>
      <c r="F14" s="91">
        <v>30000000</v>
      </c>
      <c r="G14" s="160">
        <v>62337</v>
      </c>
      <c r="H14" t="s">
        <v>595</v>
      </c>
    </row>
    <row r="15" spans="1:8" x14ac:dyDescent="0.2">
      <c r="A15">
        <v>10</v>
      </c>
      <c r="B15" t="s">
        <v>879</v>
      </c>
      <c r="C15" s="105" t="s">
        <v>7</v>
      </c>
      <c r="D15" t="s">
        <v>458</v>
      </c>
      <c r="E15" s="91">
        <v>2000000000</v>
      </c>
      <c r="F15" s="91">
        <v>920000000</v>
      </c>
      <c r="G15" s="160">
        <v>62345</v>
      </c>
      <c r="H15" t="s">
        <v>866</v>
      </c>
    </row>
    <row r="16" spans="1:8" x14ac:dyDescent="0.2">
      <c r="A16">
        <v>11</v>
      </c>
      <c r="B16" t="s">
        <v>867</v>
      </c>
      <c r="C16" s="105" t="s">
        <v>7</v>
      </c>
      <c r="D16" t="s">
        <v>730</v>
      </c>
      <c r="E16" s="91"/>
      <c r="F16" s="91">
        <v>117000000</v>
      </c>
      <c r="G16" s="160">
        <v>62386</v>
      </c>
      <c r="H16" t="s">
        <v>571</v>
      </c>
    </row>
    <row r="17" spans="1:8" x14ac:dyDescent="0.2">
      <c r="A17">
        <v>12</v>
      </c>
      <c r="B17" t="s">
        <v>868</v>
      </c>
      <c r="C17" s="105" t="s">
        <v>7</v>
      </c>
      <c r="D17" t="s">
        <v>453</v>
      </c>
      <c r="E17" s="91">
        <v>20000000</v>
      </c>
      <c r="F17" s="91">
        <v>6000000</v>
      </c>
      <c r="G17" s="160">
        <v>62402</v>
      </c>
      <c r="H17" t="s">
        <v>595</v>
      </c>
    </row>
    <row r="18" spans="1:8" x14ac:dyDescent="0.2">
      <c r="A18">
        <v>13</v>
      </c>
      <c r="B18" t="s">
        <v>664</v>
      </c>
      <c r="C18" s="105" t="s">
        <v>105</v>
      </c>
      <c r="D18" t="s">
        <v>458</v>
      </c>
      <c r="E18" s="91">
        <v>200000000</v>
      </c>
      <c r="F18" s="91">
        <v>200000000</v>
      </c>
      <c r="G18" s="160">
        <v>62433</v>
      </c>
      <c r="H18" t="s">
        <v>697</v>
      </c>
    </row>
    <row r="19" spans="1:8" x14ac:dyDescent="0.2">
      <c r="A19">
        <v>14</v>
      </c>
      <c r="B19" t="s">
        <v>869</v>
      </c>
      <c r="C19" s="105" t="s">
        <v>105</v>
      </c>
      <c r="D19" t="s">
        <v>458</v>
      </c>
      <c r="E19" s="91">
        <v>500000000</v>
      </c>
      <c r="F19" s="91">
        <v>500000000</v>
      </c>
      <c r="G19" s="160">
        <v>62446</v>
      </c>
      <c r="H19" t="s">
        <v>665</v>
      </c>
    </row>
    <row r="20" spans="1:8" x14ac:dyDescent="0.2">
      <c r="A20">
        <v>15</v>
      </c>
      <c r="B20" t="s">
        <v>870</v>
      </c>
      <c r="C20" s="105" t="s">
        <v>7</v>
      </c>
      <c r="D20" t="s">
        <v>453</v>
      </c>
      <c r="E20" s="91">
        <v>20000000</v>
      </c>
      <c r="F20" s="91">
        <v>6000000</v>
      </c>
      <c r="G20" s="160">
        <v>62461</v>
      </c>
      <c r="H20" t="s">
        <v>871</v>
      </c>
    </row>
    <row r="21" spans="1:8" x14ac:dyDescent="0.2">
      <c r="A21">
        <v>16</v>
      </c>
      <c r="B21" t="s">
        <v>872</v>
      </c>
      <c r="C21" s="105" t="s">
        <v>7</v>
      </c>
      <c r="D21" t="s">
        <v>730</v>
      </c>
      <c r="E21" s="91">
        <v>24300000</v>
      </c>
      <c r="F21" s="91">
        <v>24300000</v>
      </c>
      <c r="G21" s="160">
        <v>62483</v>
      </c>
      <c r="H21" t="s">
        <v>571</v>
      </c>
    </row>
    <row r="22" spans="1:8" x14ac:dyDescent="0.2">
      <c r="A22">
        <v>17</v>
      </c>
      <c r="B22" t="s">
        <v>873</v>
      </c>
      <c r="C22" s="105" t="s">
        <v>7</v>
      </c>
      <c r="D22" t="s">
        <v>453</v>
      </c>
      <c r="E22" s="91">
        <v>200000000</v>
      </c>
      <c r="F22" s="91">
        <v>80000000</v>
      </c>
      <c r="G22" s="160">
        <v>62488</v>
      </c>
      <c r="H22" t="s">
        <v>697</v>
      </c>
    </row>
    <row r="23" spans="1:8" x14ac:dyDescent="0.2">
      <c r="A23">
        <v>18</v>
      </c>
      <c r="B23" t="s">
        <v>874</v>
      </c>
      <c r="C23" s="105" t="s">
        <v>7</v>
      </c>
      <c r="D23" t="s">
        <v>453</v>
      </c>
      <c r="E23" s="91">
        <v>100000000</v>
      </c>
      <c r="F23" s="91">
        <v>30000000</v>
      </c>
      <c r="G23" s="115" t="s">
        <v>875</v>
      </c>
      <c r="H23" t="s">
        <v>697</v>
      </c>
    </row>
    <row r="24" spans="1:8" x14ac:dyDescent="0.2">
      <c r="A24">
        <v>19</v>
      </c>
      <c r="B24" t="s">
        <v>731</v>
      </c>
      <c r="C24" s="105" t="s">
        <v>105</v>
      </c>
      <c r="D24" t="s">
        <v>458</v>
      </c>
      <c r="E24" s="91">
        <v>750000000</v>
      </c>
      <c r="F24" s="91">
        <v>750000000</v>
      </c>
      <c r="G24" s="160">
        <v>62533</v>
      </c>
      <c r="H24" t="s">
        <v>571</v>
      </c>
    </row>
    <row r="25" spans="1:8" x14ac:dyDescent="0.2">
      <c r="A25" s="157">
        <v>20</v>
      </c>
      <c r="B25" s="157" t="s">
        <v>948</v>
      </c>
      <c r="C25" s="159" t="s">
        <v>7</v>
      </c>
      <c r="D25" s="157" t="s">
        <v>453</v>
      </c>
      <c r="E25" s="158">
        <v>1000000</v>
      </c>
      <c r="F25" s="158">
        <v>49000000</v>
      </c>
      <c r="G25" s="161">
        <v>62539</v>
      </c>
      <c r="H25" s="157" t="s">
        <v>595</v>
      </c>
    </row>
    <row r="26" spans="1:8" ht="13.5" thickBot="1" x14ac:dyDescent="0.25">
      <c r="A26" s="44"/>
      <c r="B26" s="44"/>
      <c r="C26" s="44"/>
      <c r="D26" s="52" t="s">
        <v>39</v>
      </c>
      <c r="E26" s="97">
        <f>SUM(E6:E25)</f>
        <v>4621925000</v>
      </c>
      <c r="F26" s="97">
        <f>SUM(F6:F25)</f>
        <v>3023562500</v>
      </c>
      <c r="G26" s="44"/>
      <c r="H26" s="44"/>
    </row>
    <row r="27" spans="1:8" ht="13.5" thickTop="1" x14ac:dyDescent="0.2"/>
    <row r="29" spans="1:8" x14ac:dyDescent="0.2">
      <c r="B29" s="75" t="s">
        <v>640</v>
      </c>
      <c r="C29" s="105"/>
      <c r="G29" s="5"/>
    </row>
    <row r="30" spans="1:8" x14ac:dyDescent="0.2">
      <c r="B30" s="75" t="s">
        <v>876</v>
      </c>
      <c r="C30" s="105"/>
      <c r="G30" s="5"/>
    </row>
    <row r="31" spans="1:8" x14ac:dyDescent="0.2">
      <c r="C31" s="105"/>
      <c r="G31" s="5"/>
    </row>
    <row r="32" spans="1:8" ht="24.75" thickBot="1" x14ac:dyDescent="0.25">
      <c r="A32" s="88" t="s">
        <v>258</v>
      </c>
      <c r="B32" s="88" t="s">
        <v>259</v>
      </c>
      <c r="C32" s="88" t="s">
        <v>441</v>
      </c>
      <c r="D32" s="88" t="s">
        <v>508</v>
      </c>
      <c r="E32" s="88" t="s">
        <v>262</v>
      </c>
      <c r="F32" s="90" t="s">
        <v>442</v>
      </c>
      <c r="G32" s="88" t="s">
        <v>263</v>
      </c>
    </row>
    <row r="33" spans="1:7" x14ac:dyDescent="0.2">
      <c r="A33">
        <v>1</v>
      </c>
      <c r="B33" t="s">
        <v>794</v>
      </c>
      <c r="C33" s="162">
        <v>6.9694097222222223E-3</v>
      </c>
      <c r="D33" t="s">
        <v>856</v>
      </c>
      <c r="E33" s="91">
        <v>88700000</v>
      </c>
      <c r="F33" s="100">
        <v>62207</v>
      </c>
      <c r="G33" t="s">
        <v>578</v>
      </c>
    </row>
    <row r="34" spans="1:7" x14ac:dyDescent="0.2">
      <c r="A34">
        <v>2</v>
      </c>
      <c r="B34" t="s">
        <v>880</v>
      </c>
      <c r="C34" s="163">
        <v>8.4027777777777771E-2</v>
      </c>
      <c r="D34" t="s">
        <v>453</v>
      </c>
      <c r="E34" s="91">
        <v>110000000</v>
      </c>
      <c r="F34" s="100">
        <v>62220</v>
      </c>
      <c r="G34" t="s">
        <v>578</v>
      </c>
    </row>
    <row r="35" spans="1:7" x14ac:dyDescent="0.2">
      <c r="A35">
        <v>3</v>
      </c>
      <c r="B35" t="s">
        <v>791</v>
      </c>
      <c r="C35" s="163">
        <v>0.41875000000000001</v>
      </c>
      <c r="D35" t="s">
        <v>453</v>
      </c>
      <c r="E35" s="91">
        <v>73500000</v>
      </c>
      <c r="F35" s="100">
        <v>62231</v>
      </c>
      <c r="G35" t="s">
        <v>881</v>
      </c>
    </row>
    <row r="36" spans="1:7" x14ac:dyDescent="0.2">
      <c r="A36">
        <v>4</v>
      </c>
      <c r="B36" t="s">
        <v>632</v>
      </c>
      <c r="C36" s="163">
        <v>0.41875000000000001</v>
      </c>
      <c r="D36" t="s">
        <v>453</v>
      </c>
      <c r="E36" s="91">
        <v>74518100</v>
      </c>
      <c r="F36" s="100">
        <v>62237</v>
      </c>
      <c r="G36" t="s">
        <v>693</v>
      </c>
    </row>
    <row r="37" spans="1:7" x14ac:dyDescent="0.2">
      <c r="A37">
        <v>5</v>
      </c>
      <c r="B37" t="s">
        <v>590</v>
      </c>
      <c r="C37" s="163">
        <v>0.12638888888888888</v>
      </c>
      <c r="D37" t="s">
        <v>453</v>
      </c>
      <c r="E37" s="91">
        <v>40000000</v>
      </c>
      <c r="F37" s="100">
        <v>62248</v>
      </c>
      <c r="G37" t="s">
        <v>881</v>
      </c>
    </row>
    <row r="38" spans="1:7" x14ac:dyDescent="0.2">
      <c r="A38">
        <v>6</v>
      </c>
      <c r="B38" t="s">
        <v>882</v>
      </c>
      <c r="C38" s="162">
        <v>6.979641203703704E-3</v>
      </c>
      <c r="D38" t="s">
        <v>856</v>
      </c>
      <c r="E38" s="91">
        <v>116600000</v>
      </c>
      <c r="F38" s="100">
        <v>62257</v>
      </c>
      <c r="G38" t="s">
        <v>697</v>
      </c>
    </row>
    <row r="39" spans="1:7" x14ac:dyDescent="0.2">
      <c r="A39">
        <v>7</v>
      </c>
      <c r="B39" t="s">
        <v>883</v>
      </c>
      <c r="C39" s="162">
        <v>7.029976851851853E-4</v>
      </c>
      <c r="D39" t="s">
        <v>453</v>
      </c>
      <c r="E39" s="91">
        <v>42500000</v>
      </c>
      <c r="F39" s="100">
        <v>62266</v>
      </c>
      <c r="G39" t="s">
        <v>578</v>
      </c>
    </row>
    <row r="40" spans="1:7" x14ac:dyDescent="0.2">
      <c r="A40">
        <v>8</v>
      </c>
      <c r="B40" t="s">
        <v>884</v>
      </c>
      <c r="C40" s="163">
        <v>0.42291666666666666</v>
      </c>
      <c r="D40" t="s">
        <v>856</v>
      </c>
      <c r="E40" s="91">
        <v>118800000</v>
      </c>
      <c r="F40" s="100">
        <v>62267</v>
      </c>
      <c r="G40" t="s">
        <v>697</v>
      </c>
    </row>
    <row r="41" spans="1:7" x14ac:dyDescent="0.2">
      <c r="A41">
        <v>9</v>
      </c>
      <c r="B41" t="s">
        <v>885</v>
      </c>
      <c r="C41" s="163">
        <v>0.1673611111111111</v>
      </c>
      <c r="D41" t="s">
        <v>453</v>
      </c>
      <c r="E41" s="91">
        <v>63000000</v>
      </c>
      <c r="F41" s="100">
        <v>62299</v>
      </c>
      <c r="G41" t="s">
        <v>881</v>
      </c>
    </row>
    <row r="42" spans="1:7" x14ac:dyDescent="0.2">
      <c r="A42">
        <v>10</v>
      </c>
      <c r="B42" t="s">
        <v>886</v>
      </c>
      <c r="C42" s="162">
        <v>6.9618055555555546E-4</v>
      </c>
      <c r="D42" t="s">
        <v>887</v>
      </c>
      <c r="E42" s="91">
        <v>23199360</v>
      </c>
      <c r="F42" s="100">
        <v>62314</v>
      </c>
      <c r="G42" t="s">
        <v>881</v>
      </c>
    </row>
    <row r="43" spans="1:7" x14ac:dyDescent="0.2">
      <c r="A43">
        <v>11</v>
      </c>
      <c r="B43" t="s">
        <v>888</v>
      </c>
      <c r="C43" s="162">
        <v>7.1157407407407411E-4</v>
      </c>
      <c r="D43" t="s">
        <v>856</v>
      </c>
      <c r="E43" s="91">
        <v>1492000000</v>
      </c>
      <c r="F43" s="100">
        <v>62315</v>
      </c>
      <c r="G43" t="s">
        <v>697</v>
      </c>
    </row>
    <row r="44" spans="1:7" x14ac:dyDescent="0.2">
      <c r="A44">
        <v>12</v>
      </c>
      <c r="B44" t="s">
        <v>889</v>
      </c>
      <c r="C44" s="163">
        <v>4.2361111111111106E-2</v>
      </c>
      <c r="D44" t="s">
        <v>856</v>
      </c>
      <c r="E44" s="91">
        <v>125000000</v>
      </c>
      <c r="F44" s="100">
        <v>62323</v>
      </c>
      <c r="G44" t="s">
        <v>697</v>
      </c>
    </row>
    <row r="45" spans="1:7" x14ac:dyDescent="0.2">
      <c r="A45">
        <v>13</v>
      </c>
      <c r="B45" t="s">
        <v>605</v>
      </c>
      <c r="C45" s="163">
        <v>0.46111111111111108</v>
      </c>
      <c r="D45" t="s">
        <v>453</v>
      </c>
      <c r="E45" s="91">
        <v>8000000</v>
      </c>
      <c r="F45" s="100">
        <v>62324</v>
      </c>
      <c r="G45" t="s">
        <v>578</v>
      </c>
    </row>
    <row r="46" spans="1:7" x14ac:dyDescent="0.2">
      <c r="A46">
        <v>14</v>
      </c>
      <c r="B46" t="s">
        <v>890</v>
      </c>
      <c r="C46" s="162">
        <v>7.0173148148148156E-3</v>
      </c>
      <c r="D46" t="s">
        <v>856</v>
      </c>
      <c r="E46" s="91">
        <v>96591000</v>
      </c>
      <c r="F46" s="100">
        <v>62335</v>
      </c>
      <c r="G46" t="s">
        <v>693</v>
      </c>
    </row>
    <row r="47" spans="1:7" x14ac:dyDescent="0.2">
      <c r="A47">
        <v>15</v>
      </c>
      <c r="B47" t="s">
        <v>891</v>
      </c>
      <c r="C47" s="163">
        <v>0.12638888888888888</v>
      </c>
      <c r="D47" t="s">
        <v>730</v>
      </c>
      <c r="E47" s="91">
        <v>676843267</v>
      </c>
      <c r="F47" s="100">
        <v>62359</v>
      </c>
      <c r="G47" t="s">
        <v>697</v>
      </c>
    </row>
    <row r="48" spans="1:7" x14ac:dyDescent="0.2">
      <c r="A48">
        <v>16</v>
      </c>
      <c r="B48" t="s">
        <v>892</v>
      </c>
      <c r="C48" s="163">
        <v>4.2361111111111106E-2</v>
      </c>
      <c r="D48" t="s">
        <v>730</v>
      </c>
      <c r="E48" s="91">
        <v>350493000</v>
      </c>
      <c r="F48" s="100">
        <v>62379</v>
      </c>
      <c r="G48" t="s">
        <v>578</v>
      </c>
    </row>
    <row r="49" spans="1:7" x14ac:dyDescent="0.2">
      <c r="A49">
        <v>17</v>
      </c>
      <c r="B49" t="s">
        <v>893</v>
      </c>
      <c r="C49" s="163">
        <v>8.4027777777777771E-2</v>
      </c>
      <c r="D49" t="s">
        <v>856</v>
      </c>
      <c r="E49" s="91">
        <v>87500000</v>
      </c>
      <c r="F49" s="100">
        <v>62399</v>
      </c>
      <c r="G49" t="s">
        <v>894</v>
      </c>
    </row>
    <row r="50" spans="1:7" x14ac:dyDescent="0.2">
      <c r="A50">
        <v>18</v>
      </c>
      <c r="B50" t="s">
        <v>797</v>
      </c>
      <c r="C50" s="163">
        <v>0.8340277777777777</v>
      </c>
      <c r="D50" t="s">
        <v>856</v>
      </c>
      <c r="E50" s="91">
        <v>25629700</v>
      </c>
      <c r="F50" s="100">
        <v>62403</v>
      </c>
      <c r="G50" t="s">
        <v>571</v>
      </c>
    </row>
    <row r="51" spans="1:7" x14ac:dyDescent="0.2">
      <c r="A51">
        <v>19</v>
      </c>
      <c r="B51" t="s">
        <v>833</v>
      </c>
      <c r="C51" s="163">
        <v>4.3055555555555562E-2</v>
      </c>
      <c r="D51" t="s">
        <v>453</v>
      </c>
      <c r="E51" s="91">
        <v>80000000</v>
      </c>
      <c r="F51" s="100">
        <v>62413</v>
      </c>
      <c r="G51" t="s">
        <v>693</v>
      </c>
    </row>
    <row r="52" spans="1:7" x14ac:dyDescent="0.2">
      <c r="A52">
        <v>20</v>
      </c>
      <c r="B52" t="s">
        <v>675</v>
      </c>
      <c r="C52" s="163">
        <v>0.83819444444444446</v>
      </c>
      <c r="D52" t="s">
        <v>453</v>
      </c>
      <c r="E52" s="91">
        <v>37100000</v>
      </c>
      <c r="F52" s="100">
        <v>62422</v>
      </c>
      <c r="G52" t="s">
        <v>676</v>
      </c>
    </row>
    <row r="53" spans="1:7" x14ac:dyDescent="0.2">
      <c r="A53">
        <v>21</v>
      </c>
      <c r="B53" t="s">
        <v>949</v>
      </c>
      <c r="C53" s="163">
        <v>0.1673611111111111</v>
      </c>
      <c r="D53" t="s">
        <v>887</v>
      </c>
      <c r="E53" s="91">
        <v>41250000</v>
      </c>
      <c r="F53" s="100">
        <v>62438</v>
      </c>
      <c r="G53" t="s">
        <v>9</v>
      </c>
    </row>
    <row r="54" spans="1:7" x14ac:dyDescent="0.2">
      <c r="A54">
        <v>22</v>
      </c>
      <c r="B54" t="s">
        <v>895</v>
      </c>
      <c r="C54" s="162">
        <v>7.0081018518518522E-3</v>
      </c>
      <c r="D54" t="s">
        <v>856</v>
      </c>
      <c r="E54" s="91">
        <v>89269200</v>
      </c>
      <c r="F54" s="100">
        <v>62818</v>
      </c>
      <c r="G54" t="s">
        <v>697</v>
      </c>
    </row>
    <row r="55" spans="1:7" x14ac:dyDescent="0.2">
      <c r="A55">
        <v>23</v>
      </c>
      <c r="B55" t="s">
        <v>764</v>
      </c>
      <c r="C55" s="163">
        <v>4.2361111111111106E-2</v>
      </c>
      <c r="D55" t="s">
        <v>856</v>
      </c>
      <c r="E55" s="91">
        <v>131901600</v>
      </c>
      <c r="F55" s="100">
        <v>62461</v>
      </c>
      <c r="G55" t="s">
        <v>896</v>
      </c>
    </row>
    <row r="56" spans="1:7" x14ac:dyDescent="0.2">
      <c r="A56">
        <v>24</v>
      </c>
      <c r="B56" t="s">
        <v>897</v>
      </c>
      <c r="C56" s="163">
        <v>8.4027777777777771E-2</v>
      </c>
      <c r="D56" t="s">
        <v>453</v>
      </c>
      <c r="E56" s="91">
        <v>191918200</v>
      </c>
      <c r="F56" s="100">
        <v>62473</v>
      </c>
      <c r="G56" t="s">
        <v>595</v>
      </c>
    </row>
    <row r="57" spans="1:7" x14ac:dyDescent="0.2">
      <c r="A57">
        <v>25</v>
      </c>
      <c r="B57" t="s">
        <v>712</v>
      </c>
      <c r="C57" s="163">
        <v>0.1673611111111111</v>
      </c>
      <c r="D57" t="s">
        <v>453</v>
      </c>
      <c r="E57" s="91">
        <v>10000000</v>
      </c>
      <c r="F57" s="100">
        <v>62164</v>
      </c>
      <c r="G57" t="s">
        <v>595</v>
      </c>
    </row>
    <row r="58" spans="1:7" x14ac:dyDescent="0.2">
      <c r="A58">
        <v>26</v>
      </c>
      <c r="B58" t="s">
        <v>898</v>
      </c>
      <c r="C58" s="163">
        <v>0.1673611111111111</v>
      </c>
      <c r="D58" t="s">
        <v>453</v>
      </c>
      <c r="E58" s="91">
        <v>49000000</v>
      </c>
      <c r="F58" s="100">
        <v>62540</v>
      </c>
      <c r="G58" t="s">
        <v>697</v>
      </c>
    </row>
    <row r="59" spans="1:7" ht="13.5" thickBot="1" x14ac:dyDescent="0.25">
      <c r="A59" s="44"/>
      <c r="B59" s="44"/>
      <c r="C59" s="44"/>
      <c r="D59" s="52" t="s">
        <v>39</v>
      </c>
      <c r="E59" s="97">
        <f>SUM(E33:E58)</f>
        <v>4243313427</v>
      </c>
      <c r="F59" s="44"/>
      <c r="G59" s="44"/>
    </row>
    <row r="60" spans="1:7" ht="13.5" thickTop="1" x14ac:dyDescent="0.2"/>
    <row r="61" spans="1:7" x14ac:dyDescent="0.2">
      <c r="B61" s="75" t="s">
        <v>750</v>
      </c>
      <c r="C61" s="105"/>
    </row>
    <row r="62" spans="1:7" x14ac:dyDescent="0.2">
      <c r="B62" s="75" t="s">
        <v>876</v>
      </c>
      <c r="C62" s="105"/>
    </row>
    <row r="63" spans="1:7" x14ac:dyDescent="0.2">
      <c r="C63" s="105"/>
    </row>
    <row r="64" spans="1:7" ht="15.75" customHeight="1" x14ac:dyDescent="0.2">
      <c r="A64" s="1460" t="s">
        <v>700</v>
      </c>
      <c r="B64" s="1460" t="s">
        <v>701</v>
      </c>
      <c r="C64" s="1454" t="s">
        <v>899</v>
      </c>
      <c r="D64" s="1454"/>
      <c r="E64" s="1462" t="s">
        <v>36</v>
      </c>
      <c r="F64" s="1462" t="s">
        <v>262</v>
      </c>
      <c r="G64" s="1464" t="s">
        <v>751</v>
      </c>
    </row>
    <row r="65" spans="1:7" ht="15" customHeight="1" thickBot="1" x14ac:dyDescent="0.25">
      <c r="A65" s="1461"/>
      <c r="B65" s="1461"/>
      <c r="C65" s="58" t="s">
        <v>900</v>
      </c>
      <c r="D65" s="58" t="s">
        <v>901</v>
      </c>
      <c r="E65" s="1463"/>
      <c r="F65" s="1463"/>
      <c r="G65" s="1465"/>
    </row>
    <row r="66" spans="1:7" x14ac:dyDescent="0.2">
      <c r="A66">
        <v>1</v>
      </c>
      <c r="B66" t="s">
        <v>902</v>
      </c>
      <c r="C66">
        <v>1963688</v>
      </c>
      <c r="D66">
        <v>2356424</v>
      </c>
      <c r="E66" s="91">
        <v>392737</v>
      </c>
      <c r="F66" s="91">
        <v>39273700</v>
      </c>
      <c r="G66" s="100">
        <v>62184</v>
      </c>
    </row>
    <row r="67" spans="1:7" x14ac:dyDescent="0.2">
      <c r="A67">
        <v>2</v>
      </c>
      <c r="B67" t="s">
        <v>827</v>
      </c>
      <c r="C67">
        <v>1923819</v>
      </c>
      <c r="D67">
        <v>1999169</v>
      </c>
      <c r="E67" s="91">
        <v>75351</v>
      </c>
      <c r="F67" s="91">
        <v>7535100</v>
      </c>
      <c r="G67" s="100">
        <v>62184</v>
      </c>
    </row>
    <row r="68" spans="1:7" x14ac:dyDescent="0.2">
      <c r="A68">
        <v>3</v>
      </c>
      <c r="B68" t="s">
        <v>773</v>
      </c>
      <c r="C68">
        <v>1406251</v>
      </c>
      <c r="D68">
        <v>1534090</v>
      </c>
      <c r="E68" s="91">
        <v>127840</v>
      </c>
      <c r="F68" s="91">
        <v>12784000</v>
      </c>
      <c r="G68" s="100">
        <v>62185</v>
      </c>
    </row>
    <row r="69" spans="1:7" x14ac:dyDescent="0.2">
      <c r="A69">
        <v>4</v>
      </c>
      <c r="B69" t="s">
        <v>893</v>
      </c>
      <c r="C69">
        <v>1250001</v>
      </c>
      <c r="D69">
        <v>1750000</v>
      </c>
      <c r="E69" s="91">
        <v>500000</v>
      </c>
      <c r="F69" s="91">
        <v>50000000</v>
      </c>
      <c r="G69" s="100">
        <v>62185</v>
      </c>
    </row>
    <row r="70" spans="1:7" x14ac:dyDescent="0.2">
      <c r="A70">
        <v>5</v>
      </c>
      <c r="B70" t="s">
        <v>903</v>
      </c>
      <c r="C70">
        <v>1000001</v>
      </c>
      <c r="D70">
        <v>1250000</v>
      </c>
      <c r="E70" s="91">
        <v>250000</v>
      </c>
      <c r="F70" s="91">
        <v>25000000</v>
      </c>
      <c r="G70" s="100">
        <v>62186</v>
      </c>
    </row>
    <row r="71" spans="1:7" x14ac:dyDescent="0.2">
      <c r="A71">
        <v>6</v>
      </c>
      <c r="B71" t="s">
        <v>904</v>
      </c>
      <c r="C71">
        <v>3750001</v>
      </c>
      <c r="D71">
        <v>6375000</v>
      </c>
      <c r="E71" s="91">
        <v>2625000</v>
      </c>
      <c r="F71" s="91">
        <v>262500000</v>
      </c>
      <c r="G71" s="100">
        <v>62190</v>
      </c>
    </row>
    <row r="72" spans="1:7" x14ac:dyDescent="0.2">
      <c r="A72">
        <v>7</v>
      </c>
      <c r="B72" t="s">
        <v>905</v>
      </c>
      <c r="C72">
        <v>1708594</v>
      </c>
      <c r="D72">
        <v>1879452</v>
      </c>
      <c r="E72" s="91">
        <v>170859</v>
      </c>
      <c r="F72" s="91">
        <v>17085900</v>
      </c>
      <c r="G72" s="100">
        <v>62192</v>
      </c>
    </row>
    <row r="73" spans="1:7" x14ac:dyDescent="0.2">
      <c r="A73">
        <v>8</v>
      </c>
      <c r="B73" t="s">
        <v>638</v>
      </c>
      <c r="C73">
        <v>2467501</v>
      </c>
      <c r="D73">
        <v>2714250</v>
      </c>
      <c r="E73" s="91">
        <v>246750</v>
      </c>
      <c r="F73" s="91">
        <v>24675000</v>
      </c>
      <c r="G73" s="100">
        <v>62192</v>
      </c>
    </row>
    <row r="74" spans="1:7" x14ac:dyDescent="0.2">
      <c r="A74">
        <v>9</v>
      </c>
      <c r="B74" t="s">
        <v>906</v>
      </c>
      <c r="C74">
        <v>24000001</v>
      </c>
      <c r="D74">
        <v>27600000</v>
      </c>
      <c r="E74" s="91">
        <v>3600000</v>
      </c>
      <c r="F74" s="91">
        <v>360000000</v>
      </c>
      <c r="G74" s="100">
        <v>62200</v>
      </c>
    </row>
    <row r="75" spans="1:7" x14ac:dyDescent="0.2">
      <c r="A75">
        <v>10</v>
      </c>
      <c r="B75" t="s">
        <v>907</v>
      </c>
      <c r="C75">
        <v>900001</v>
      </c>
      <c r="D75">
        <v>1134000</v>
      </c>
      <c r="E75" s="91">
        <v>234000</v>
      </c>
      <c r="F75" s="91">
        <v>23400000</v>
      </c>
      <c r="G75" s="100">
        <v>62200</v>
      </c>
    </row>
    <row r="76" spans="1:7" x14ac:dyDescent="0.2">
      <c r="A76">
        <v>11</v>
      </c>
      <c r="B76" t="s">
        <v>611</v>
      </c>
      <c r="C76">
        <v>2999514</v>
      </c>
      <c r="D76">
        <v>3104348</v>
      </c>
      <c r="E76" s="91">
        <v>104835</v>
      </c>
      <c r="F76" s="91">
        <v>10483500</v>
      </c>
      <c r="G76" s="100">
        <v>62212</v>
      </c>
    </row>
    <row r="77" spans="1:7" x14ac:dyDescent="0.2">
      <c r="A77">
        <v>12</v>
      </c>
      <c r="B77" t="s">
        <v>908</v>
      </c>
      <c r="C77">
        <v>1291591</v>
      </c>
      <c r="D77">
        <v>2583651</v>
      </c>
      <c r="E77" s="91">
        <v>1292061</v>
      </c>
      <c r="F77" s="91">
        <v>129206100</v>
      </c>
      <c r="G77" s="100">
        <v>62212</v>
      </c>
    </row>
    <row r="78" spans="1:7" x14ac:dyDescent="0.2">
      <c r="A78">
        <v>13</v>
      </c>
      <c r="B78" t="s">
        <v>909</v>
      </c>
      <c r="C78">
        <v>975001</v>
      </c>
      <c r="D78">
        <v>1462500</v>
      </c>
      <c r="E78" s="91">
        <v>487500</v>
      </c>
      <c r="F78" s="91">
        <v>48750000</v>
      </c>
      <c r="G78" s="100">
        <v>62215</v>
      </c>
    </row>
    <row r="79" spans="1:7" x14ac:dyDescent="0.2">
      <c r="A79">
        <v>14</v>
      </c>
      <c r="B79" t="s">
        <v>599</v>
      </c>
      <c r="C79">
        <v>912056</v>
      </c>
      <c r="D79">
        <v>1000000</v>
      </c>
      <c r="E79" s="91">
        <v>87945</v>
      </c>
      <c r="F79" s="91">
        <v>8794500</v>
      </c>
      <c r="G79" s="100">
        <v>62247</v>
      </c>
    </row>
    <row r="80" spans="1:7" x14ac:dyDescent="0.2">
      <c r="A80">
        <v>15</v>
      </c>
      <c r="B80" t="s">
        <v>910</v>
      </c>
      <c r="C80">
        <v>2100001</v>
      </c>
      <c r="D80">
        <v>2205000</v>
      </c>
      <c r="E80" s="91">
        <v>105000</v>
      </c>
      <c r="F80" s="91">
        <v>10500000</v>
      </c>
      <c r="G80" s="100">
        <v>62258</v>
      </c>
    </row>
    <row r="81" spans="1:7" x14ac:dyDescent="0.2">
      <c r="A81">
        <v>16</v>
      </c>
      <c r="B81" t="s">
        <v>911</v>
      </c>
      <c r="C81">
        <v>3049067</v>
      </c>
      <c r="D81">
        <v>3504930</v>
      </c>
      <c r="E81" s="91">
        <v>455864</v>
      </c>
      <c r="F81" s="91">
        <v>45586400</v>
      </c>
      <c r="G81" s="100">
        <v>62289</v>
      </c>
    </row>
    <row r="82" spans="1:7" x14ac:dyDescent="0.2">
      <c r="A82">
        <v>17</v>
      </c>
      <c r="B82" t="s">
        <v>765</v>
      </c>
      <c r="C82">
        <v>16848473</v>
      </c>
      <c r="D82">
        <v>19206628</v>
      </c>
      <c r="E82" s="91">
        <v>2358156</v>
      </c>
      <c r="F82" s="91">
        <v>235815600</v>
      </c>
      <c r="G82" s="100">
        <v>62337</v>
      </c>
    </row>
    <row r="83" spans="1:7" x14ac:dyDescent="0.2">
      <c r="A83">
        <v>18</v>
      </c>
      <c r="B83" t="s">
        <v>723</v>
      </c>
      <c r="C83">
        <v>2250001</v>
      </c>
      <c r="D83">
        <v>2700000</v>
      </c>
      <c r="E83" s="91">
        <v>450000</v>
      </c>
      <c r="F83" s="91">
        <v>45000000</v>
      </c>
      <c r="G83" s="100">
        <v>62339</v>
      </c>
    </row>
    <row r="84" spans="1:7" x14ac:dyDescent="0.2">
      <c r="A84">
        <v>19</v>
      </c>
      <c r="B84" t="s">
        <v>664</v>
      </c>
      <c r="C84">
        <v>24235284</v>
      </c>
      <c r="D84">
        <v>27182320</v>
      </c>
      <c r="E84" s="91">
        <v>2947037</v>
      </c>
      <c r="F84" s="91">
        <v>294703700</v>
      </c>
      <c r="G84" s="100">
        <v>62340</v>
      </c>
    </row>
    <row r="85" spans="1:7" x14ac:dyDescent="0.2">
      <c r="A85">
        <v>20</v>
      </c>
      <c r="B85" t="s">
        <v>576</v>
      </c>
      <c r="C85">
        <v>2537325</v>
      </c>
      <c r="D85">
        <v>3080000</v>
      </c>
      <c r="E85" s="91">
        <v>542676</v>
      </c>
      <c r="F85" s="91">
        <v>54267600</v>
      </c>
      <c r="G85" s="100">
        <v>62345</v>
      </c>
    </row>
    <row r="86" spans="1:7" x14ac:dyDescent="0.2">
      <c r="A86">
        <v>21</v>
      </c>
      <c r="B86" t="s">
        <v>912</v>
      </c>
      <c r="C86">
        <v>20157852</v>
      </c>
      <c r="D86">
        <v>22173851</v>
      </c>
      <c r="E86" s="91">
        <v>2016000</v>
      </c>
      <c r="F86" s="91">
        <v>201600000</v>
      </c>
      <c r="G86" s="100">
        <v>62352</v>
      </c>
    </row>
    <row r="87" spans="1:7" x14ac:dyDescent="0.2">
      <c r="A87">
        <v>22</v>
      </c>
      <c r="B87" t="s">
        <v>913</v>
      </c>
      <c r="C87">
        <v>1600001</v>
      </c>
      <c r="D87">
        <v>1760000</v>
      </c>
      <c r="E87" s="91">
        <v>160000</v>
      </c>
      <c r="F87" s="91">
        <v>16000000</v>
      </c>
      <c r="G87" s="100">
        <v>62386</v>
      </c>
    </row>
    <row r="88" spans="1:7" x14ac:dyDescent="0.2">
      <c r="A88">
        <v>23</v>
      </c>
      <c r="B88" t="s">
        <v>698</v>
      </c>
      <c r="C88">
        <v>1817562</v>
      </c>
      <c r="D88">
        <v>1989559</v>
      </c>
      <c r="E88" s="91">
        <v>171998</v>
      </c>
      <c r="F88" s="91">
        <v>17199800</v>
      </c>
      <c r="G88" s="100">
        <v>62386</v>
      </c>
    </row>
    <row r="89" spans="1:7" x14ac:dyDescent="0.2">
      <c r="A89">
        <v>24</v>
      </c>
      <c r="B89" t="s">
        <v>914</v>
      </c>
      <c r="C89">
        <v>7076161</v>
      </c>
      <c r="D89">
        <v>7783776</v>
      </c>
      <c r="E89" s="91">
        <v>707616</v>
      </c>
      <c r="F89" s="91">
        <v>70761600</v>
      </c>
      <c r="G89" s="164" t="s">
        <v>935</v>
      </c>
    </row>
    <row r="90" spans="1:7" x14ac:dyDescent="0.2">
      <c r="A90">
        <v>25</v>
      </c>
      <c r="B90" t="s">
        <v>915</v>
      </c>
      <c r="C90">
        <v>1020001</v>
      </c>
      <c r="D90">
        <v>1173000</v>
      </c>
      <c r="E90" s="91">
        <v>153000</v>
      </c>
      <c r="F90" s="91">
        <v>15300000</v>
      </c>
      <c r="G90" s="100">
        <v>62389</v>
      </c>
    </row>
    <row r="91" spans="1:7" x14ac:dyDescent="0.2">
      <c r="A91">
        <v>26</v>
      </c>
      <c r="B91" t="s">
        <v>777</v>
      </c>
      <c r="C91">
        <v>21490852</v>
      </c>
      <c r="D91">
        <v>30087062</v>
      </c>
      <c r="E91" s="91">
        <v>8596211</v>
      </c>
      <c r="F91" s="91">
        <v>85962110</v>
      </c>
      <c r="G91" s="100">
        <v>62402</v>
      </c>
    </row>
    <row r="92" spans="1:7" x14ac:dyDescent="0.2">
      <c r="A92">
        <v>27</v>
      </c>
      <c r="B92" t="s">
        <v>42</v>
      </c>
      <c r="C92">
        <v>2160001</v>
      </c>
      <c r="D92">
        <v>3000000</v>
      </c>
      <c r="E92" s="91">
        <v>840000</v>
      </c>
      <c r="F92" s="91">
        <v>8400000</v>
      </c>
      <c r="G92" s="100">
        <v>62406</v>
      </c>
    </row>
    <row r="93" spans="1:7" x14ac:dyDescent="0.2">
      <c r="A93">
        <v>28</v>
      </c>
      <c r="B93" t="s">
        <v>897</v>
      </c>
      <c r="C93">
        <v>3198637</v>
      </c>
      <c r="D93">
        <v>3838364</v>
      </c>
      <c r="E93" s="91">
        <v>639728</v>
      </c>
      <c r="F93" s="91">
        <v>63972800</v>
      </c>
      <c r="G93" s="100">
        <v>62417</v>
      </c>
    </row>
    <row r="94" spans="1:7" x14ac:dyDescent="0.2">
      <c r="A94">
        <v>29</v>
      </c>
      <c r="B94" t="s">
        <v>729</v>
      </c>
      <c r="C94">
        <v>16038031</v>
      </c>
      <c r="D94">
        <v>17639157</v>
      </c>
      <c r="E94" s="91">
        <v>1601127</v>
      </c>
      <c r="F94" s="91">
        <v>160112700</v>
      </c>
      <c r="G94" s="100">
        <v>62418</v>
      </c>
    </row>
    <row r="95" spans="1:7" x14ac:dyDescent="0.2">
      <c r="A95">
        <v>30</v>
      </c>
      <c r="B95" t="s">
        <v>604</v>
      </c>
      <c r="C95">
        <v>3300001</v>
      </c>
      <c r="D95">
        <v>3740000</v>
      </c>
      <c r="E95" s="91">
        <v>440000</v>
      </c>
      <c r="F95" s="91">
        <v>44000000</v>
      </c>
      <c r="G95" s="100">
        <v>62418</v>
      </c>
    </row>
    <row r="96" spans="1:7" x14ac:dyDescent="0.2">
      <c r="A96">
        <v>31</v>
      </c>
      <c r="B96" t="s">
        <v>766</v>
      </c>
      <c r="C96">
        <v>644001</v>
      </c>
      <c r="D96">
        <v>1000000</v>
      </c>
      <c r="E96" s="91">
        <v>356000</v>
      </c>
      <c r="F96" s="91">
        <v>35600000</v>
      </c>
      <c r="G96" s="100">
        <v>62419</v>
      </c>
    </row>
    <row r="97" spans="1:7" x14ac:dyDescent="0.2">
      <c r="A97">
        <v>32</v>
      </c>
      <c r="B97" t="s">
        <v>916</v>
      </c>
      <c r="C97">
        <v>3561862</v>
      </c>
      <c r="D97">
        <v>3743909</v>
      </c>
      <c r="E97" s="91">
        <v>182048</v>
      </c>
      <c r="F97" s="91">
        <v>18204800</v>
      </c>
      <c r="G97" s="100">
        <v>62423</v>
      </c>
    </row>
    <row r="98" spans="1:7" x14ac:dyDescent="0.2">
      <c r="A98">
        <v>33</v>
      </c>
      <c r="B98" t="s">
        <v>793</v>
      </c>
      <c r="C98">
        <v>24181379</v>
      </c>
      <c r="D98">
        <v>27808585</v>
      </c>
      <c r="E98" s="91">
        <v>3627207</v>
      </c>
      <c r="F98" s="91">
        <v>362720700</v>
      </c>
      <c r="G98" s="100">
        <v>62423</v>
      </c>
    </row>
    <row r="99" spans="1:7" x14ac:dyDescent="0.2">
      <c r="A99">
        <v>34</v>
      </c>
      <c r="B99" t="s">
        <v>837</v>
      </c>
      <c r="C99">
        <v>1576166</v>
      </c>
      <c r="D99">
        <v>2100963</v>
      </c>
      <c r="E99" s="91">
        <v>524798</v>
      </c>
      <c r="F99" s="91">
        <v>52479800</v>
      </c>
      <c r="G99" s="100">
        <v>62423</v>
      </c>
    </row>
    <row r="100" spans="1:7" x14ac:dyDescent="0.2">
      <c r="A100">
        <v>35</v>
      </c>
      <c r="B100" t="s">
        <v>786</v>
      </c>
      <c r="C100">
        <v>3210922</v>
      </c>
      <c r="D100">
        <v>3531525</v>
      </c>
      <c r="E100" s="91">
        <v>320604</v>
      </c>
      <c r="F100" s="91">
        <v>32060400</v>
      </c>
      <c r="G100" s="100">
        <v>62424</v>
      </c>
    </row>
    <row r="101" spans="1:7" x14ac:dyDescent="0.2">
      <c r="A101">
        <v>36</v>
      </c>
      <c r="B101" t="s">
        <v>778</v>
      </c>
      <c r="C101">
        <v>17442001</v>
      </c>
      <c r="D101">
        <v>22713600</v>
      </c>
      <c r="E101" s="91">
        <v>5271600</v>
      </c>
      <c r="F101" s="91">
        <v>527160000</v>
      </c>
      <c r="G101" s="100">
        <v>62426</v>
      </c>
    </row>
    <row r="102" spans="1:7" x14ac:dyDescent="0.2">
      <c r="A102">
        <v>37</v>
      </c>
      <c r="B102" t="s">
        <v>800</v>
      </c>
      <c r="C102">
        <v>440001</v>
      </c>
      <c r="D102">
        <v>506000</v>
      </c>
      <c r="E102" s="91">
        <v>66000</v>
      </c>
      <c r="F102" s="91">
        <v>6600000</v>
      </c>
      <c r="G102" s="100">
        <v>62426</v>
      </c>
    </row>
    <row r="103" spans="1:7" x14ac:dyDescent="0.2">
      <c r="A103">
        <v>38</v>
      </c>
      <c r="B103" t="s">
        <v>917</v>
      </c>
      <c r="C103">
        <v>2000001</v>
      </c>
      <c r="D103">
        <v>2141362</v>
      </c>
      <c r="E103" s="91">
        <v>141362</v>
      </c>
      <c r="F103" s="91">
        <v>14136200</v>
      </c>
      <c r="G103" s="100">
        <v>62426</v>
      </c>
    </row>
    <row r="104" spans="1:7" x14ac:dyDescent="0.2">
      <c r="A104">
        <v>39</v>
      </c>
      <c r="B104" t="s">
        <v>918</v>
      </c>
      <c r="C104">
        <v>20000001</v>
      </c>
      <c r="D104">
        <v>20600000</v>
      </c>
      <c r="E104" s="91">
        <v>600000</v>
      </c>
      <c r="F104" s="91">
        <v>60000000</v>
      </c>
      <c r="G104" s="100">
        <v>62426</v>
      </c>
    </row>
    <row r="105" spans="1:7" x14ac:dyDescent="0.2">
      <c r="A105">
        <v>40</v>
      </c>
      <c r="B105" t="s">
        <v>731</v>
      </c>
      <c r="C105">
        <v>37680078</v>
      </c>
      <c r="D105">
        <v>41467075</v>
      </c>
      <c r="E105" s="91">
        <v>3786998</v>
      </c>
      <c r="F105" s="91">
        <v>378699800</v>
      </c>
      <c r="G105" s="100">
        <v>62426</v>
      </c>
    </row>
    <row r="106" spans="1:7" x14ac:dyDescent="0.2">
      <c r="A106">
        <v>41</v>
      </c>
      <c r="B106" t="s">
        <v>919</v>
      </c>
      <c r="C106">
        <v>20000001</v>
      </c>
      <c r="D106">
        <v>20400000</v>
      </c>
      <c r="E106" s="91">
        <v>400000</v>
      </c>
      <c r="F106" s="91">
        <v>40000000</v>
      </c>
      <c r="G106" s="100">
        <v>62426</v>
      </c>
    </row>
    <row r="107" spans="1:7" x14ac:dyDescent="0.2">
      <c r="A107">
        <v>42</v>
      </c>
      <c r="B107" t="s">
        <v>920</v>
      </c>
      <c r="C107">
        <v>500001</v>
      </c>
      <c r="D107">
        <v>540000</v>
      </c>
      <c r="E107" s="91">
        <v>40000</v>
      </c>
      <c r="F107" s="91">
        <v>4000000</v>
      </c>
      <c r="G107" s="100">
        <v>62437</v>
      </c>
    </row>
    <row r="108" spans="1:7" x14ac:dyDescent="0.2">
      <c r="A108">
        <v>43</v>
      </c>
      <c r="B108" t="s">
        <v>831</v>
      </c>
      <c r="C108">
        <v>2419293</v>
      </c>
      <c r="D108">
        <v>2726049</v>
      </c>
      <c r="E108" s="91">
        <v>306757</v>
      </c>
      <c r="F108" s="91">
        <v>30675700</v>
      </c>
      <c r="G108" s="100">
        <v>62437</v>
      </c>
    </row>
    <row r="109" spans="1:7" x14ac:dyDescent="0.2">
      <c r="A109">
        <v>44</v>
      </c>
      <c r="B109" t="s">
        <v>575</v>
      </c>
      <c r="C109">
        <v>2300001</v>
      </c>
      <c r="D109">
        <v>2576000</v>
      </c>
      <c r="E109" s="91">
        <v>276000</v>
      </c>
      <c r="F109" s="91">
        <v>27600000</v>
      </c>
      <c r="G109" s="100">
        <v>62438</v>
      </c>
    </row>
    <row r="110" spans="1:7" x14ac:dyDescent="0.2">
      <c r="A110">
        <v>45</v>
      </c>
      <c r="B110" t="s">
        <v>827</v>
      </c>
      <c r="C110">
        <v>1999169</v>
      </c>
      <c r="D110">
        <v>2399241</v>
      </c>
      <c r="E110" s="91">
        <v>400073</v>
      </c>
      <c r="F110" s="91">
        <v>40007300</v>
      </c>
      <c r="G110" s="100">
        <v>62439</v>
      </c>
    </row>
    <row r="111" spans="1:7" x14ac:dyDescent="0.2">
      <c r="A111">
        <v>46</v>
      </c>
      <c r="B111" t="s">
        <v>774</v>
      </c>
      <c r="C111">
        <v>1544253</v>
      </c>
      <c r="D111">
        <v>1810000</v>
      </c>
      <c r="E111" s="91">
        <v>265748</v>
      </c>
      <c r="F111" s="91">
        <v>26574800</v>
      </c>
      <c r="G111" s="100">
        <v>62439</v>
      </c>
    </row>
    <row r="112" spans="1:7" x14ac:dyDescent="0.2">
      <c r="A112">
        <v>47</v>
      </c>
      <c r="B112" t="s">
        <v>921</v>
      </c>
      <c r="C112">
        <v>250001</v>
      </c>
      <c r="D112">
        <v>280000</v>
      </c>
      <c r="E112" s="91">
        <v>30000</v>
      </c>
      <c r="F112" s="91">
        <v>3000000</v>
      </c>
      <c r="G112" s="100">
        <v>62445</v>
      </c>
    </row>
    <row r="113" spans="1:7" x14ac:dyDescent="0.2">
      <c r="A113">
        <v>48</v>
      </c>
      <c r="B113" t="s">
        <v>847</v>
      </c>
      <c r="C113">
        <v>1083457</v>
      </c>
      <c r="D113">
        <v>1300147</v>
      </c>
      <c r="E113" s="91">
        <v>216691</v>
      </c>
      <c r="F113" s="91">
        <v>21669100</v>
      </c>
      <c r="G113" s="100">
        <v>62447</v>
      </c>
    </row>
    <row r="114" spans="1:7" x14ac:dyDescent="0.2">
      <c r="A114">
        <v>49</v>
      </c>
      <c r="B114" t="s">
        <v>922</v>
      </c>
      <c r="C114">
        <v>1300001</v>
      </c>
      <c r="D114">
        <v>1665430</v>
      </c>
      <c r="E114" s="91">
        <v>365430</v>
      </c>
      <c r="F114" s="91">
        <v>36543000</v>
      </c>
      <c r="G114" s="100">
        <v>62453</v>
      </c>
    </row>
    <row r="115" spans="1:7" x14ac:dyDescent="0.2">
      <c r="A115">
        <v>50</v>
      </c>
      <c r="B115" t="s">
        <v>791</v>
      </c>
      <c r="C115">
        <v>2450001</v>
      </c>
      <c r="D115">
        <v>2940000</v>
      </c>
      <c r="E115" s="91">
        <v>490000</v>
      </c>
      <c r="F115" s="91">
        <v>49000000</v>
      </c>
      <c r="G115" s="100">
        <v>62453</v>
      </c>
    </row>
    <row r="116" spans="1:7" x14ac:dyDescent="0.2">
      <c r="A116">
        <v>51</v>
      </c>
      <c r="B116" t="s">
        <v>923</v>
      </c>
      <c r="C116">
        <v>1793417</v>
      </c>
      <c r="D116">
        <v>2063544</v>
      </c>
      <c r="E116" s="91">
        <v>270128</v>
      </c>
      <c r="F116" s="91">
        <v>27012800</v>
      </c>
      <c r="G116" s="100">
        <v>62465</v>
      </c>
    </row>
    <row r="117" spans="1:7" x14ac:dyDescent="0.2">
      <c r="A117">
        <v>52</v>
      </c>
      <c r="B117" t="s">
        <v>732</v>
      </c>
      <c r="C117">
        <v>250001</v>
      </c>
      <c r="D117">
        <v>312500</v>
      </c>
      <c r="E117" s="91">
        <v>62500</v>
      </c>
      <c r="F117" s="91">
        <v>6250000</v>
      </c>
      <c r="G117" s="100">
        <v>62102</v>
      </c>
    </row>
    <row r="118" spans="1:7" x14ac:dyDescent="0.2">
      <c r="A118">
        <v>53</v>
      </c>
      <c r="B118" t="s">
        <v>798</v>
      </c>
      <c r="C118">
        <v>1000001</v>
      </c>
      <c r="D118">
        <v>1500000</v>
      </c>
      <c r="E118" s="91">
        <v>500000</v>
      </c>
      <c r="F118" s="91">
        <v>50000000</v>
      </c>
      <c r="G118" s="100">
        <v>62472</v>
      </c>
    </row>
    <row r="119" spans="1:7" x14ac:dyDescent="0.2">
      <c r="A119">
        <v>54</v>
      </c>
      <c r="B119" t="s">
        <v>774</v>
      </c>
      <c r="C119">
        <v>1810001</v>
      </c>
      <c r="D119">
        <v>2045300</v>
      </c>
      <c r="E119" s="91">
        <v>235300</v>
      </c>
      <c r="F119" s="91">
        <v>23530000</v>
      </c>
      <c r="G119" s="100">
        <v>62472</v>
      </c>
    </row>
    <row r="120" spans="1:7" x14ac:dyDescent="0.2">
      <c r="A120">
        <v>55</v>
      </c>
      <c r="B120" t="s">
        <v>924</v>
      </c>
      <c r="C120">
        <v>1312594</v>
      </c>
      <c r="D120">
        <v>1497204</v>
      </c>
      <c r="E120" s="91">
        <v>184611</v>
      </c>
      <c r="F120" s="91">
        <v>18461100</v>
      </c>
      <c r="G120" s="100">
        <v>62472</v>
      </c>
    </row>
    <row r="121" spans="1:7" x14ac:dyDescent="0.2">
      <c r="A121">
        <v>56</v>
      </c>
      <c r="B121" t="s">
        <v>725</v>
      </c>
      <c r="C121">
        <v>16192444</v>
      </c>
      <c r="D121">
        <v>18135536</v>
      </c>
      <c r="E121" s="91">
        <v>1943093</v>
      </c>
      <c r="F121" s="91">
        <v>194309300</v>
      </c>
      <c r="G121" s="100">
        <v>62472</v>
      </c>
    </row>
    <row r="122" spans="1:7" x14ac:dyDescent="0.2">
      <c r="A122">
        <v>57</v>
      </c>
      <c r="B122" t="s">
        <v>723</v>
      </c>
      <c r="C122">
        <v>2700001</v>
      </c>
      <c r="D122">
        <v>2970000</v>
      </c>
      <c r="E122" s="91">
        <v>270000</v>
      </c>
      <c r="F122" s="91">
        <v>27000000</v>
      </c>
      <c r="G122" s="100">
        <v>62472</v>
      </c>
    </row>
    <row r="123" spans="1:7" x14ac:dyDescent="0.2">
      <c r="A123">
        <v>58</v>
      </c>
      <c r="B123" t="s">
        <v>784</v>
      </c>
      <c r="C123">
        <v>5062501</v>
      </c>
      <c r="D123">
        <v>6581250</v>
      </c>
      <c r="E123" s="91">
        <v>1518750</v>
      </c>
      <c r="F123" s="91">
        <v>151875000</v>
      </c>
      <c r="G123" s="100">
        <v>62473</v>
      </c>
    </row>
    <row r="124" spans="1:7" x14ac:dyDescent="0.2">
      <c r="A124">
        <v>59</v>
      </c>
      <c r="B124" t="s">
        <v>925</v>
      </c>
      <c r="C124">
        <v>1134001</v>
      </c>
      <c r="D124">
        <v>1428840</v>
      </c>
      <c r="E124" s="91">
        <v>294840</v>
      </c>
      <c r="F124" s="91">
        <v>29484000</v>
      </c>
      <c r="G124" s="100">
        <v>62473</v>
      </c>
    </row>
    <row r="125" spans="1:7" x14ac:dyDescent="0.2">
      <c r="A125">
        <v>60</v>
      </c>
      <c r="B125" t="s">
        <v>926</v>
      </c>
      <c r="C125">
        <v>16016001</v>
      </c>
      <c r="D125">
        <v>17297280</v>
      </c>
      <c r="E125" s="91">
        <v>1281280</v>
      </c>
      <c r="F125" s="91">
        <v>128128000</v>
      </c>
      <c r="G125" s="100">
        <v>62473</v>
      </c>
    </row>
    <row r="126" spans="1:7" x14ac:dyDescent="0.2">
      <c r="A126">
        <v>61</v>
      </c>
      <c r="B126" t="s">
        <v>927</v>
      </c>
      <c r="C126">
        <v>1081001</v>
      </c>
      <c r="D126">
        <v>1206312</v>
      </c>
      <c r="E126" s="91">
        <v>125312</v>
      </c>
      <c r="F126" s="91">
        <v>12531200</v>
      </c>
      <c r="G126" s="100">
        <v>62473</v>
      </c>
    </row>
    <row r="127" spans="1:7" x14ac:dyDescent="0.2">
      <c r="A127">
        <v>62</v>
      </c>
      <c r="B127" t="s">
        <v>928</v>
      </c>
      <c r="C127">
        <v>1061416</v>
      </c>
      <c r="D127">
        <v>1273698</v>
      </c>
      <c r="E127" s="91">
        <v>212283</v>
      </c>
      <c r="F127" s="91">
        <v>21228300</v>
      </c>
      <c r="G127" s="100">
        <v>62474</v>
      </c>
    </row>
    <row r="128" spans="1:7" x14ac:dyDescent="0.2">
      <c r="A128">
        <v>63</v>
      </c>
      <c r="B128" t="s">
        <v>929</v>
      </c>
      <c r="C128">
        <v>2000001</v>
      </c>
      <c r="D128">
        <v>2306823</v>
      </c>
      <c r="E128" s="91">
        <v>306823</v>
      </c>
      <c r="F128" s="91">
        <v>30682300</v>
      </c>
      <c r="G128" s="100">
        <v>62474</v>
      </c>
    </row>
    <row r="129" spans="1:7" x14ac:dyDescent="0.2">
      <c r="A129">
        <v>64</v>
      </c>
      <c r="B129" t="s">
        <v>608</v>
      </c>
      <c r="C129">
        <v>1150001</v>
      </c>
      <c r="D129">
        <v>1288000</v>
      </c>
      <c r="E129" s="91">
        <v>138000</v>
      </c>
      <c r="F129" s="91">
        <v>13800000</v>
      </c>
      <c r="G129" s="100">
        <v>62479</v>
      </c>
    </row>
    <row r="130" spans="1:7" x14ac:dyDescent="0.2">
      <c r="A130">
        <v>65</v>
      </c>
      <c r="B130" t="s">
        <v>709</v>
      </c>
      <c r="C130">
        <v>1000001</v>
      </c>
      <c r="D130">
        <v>1050000</v>
      </c>
      <c r="E130" s="91">
        <v>50000</v>
      </c>
      <c r="F130" s="91">
        <v>5000000</v>
      </c>
      <c r="G130" s="100">
        <v>62115</v>
      </c>
    </row>
    <row r="131" spans="1:7" x14ac:dyDescent="0.2">
      <c r="A131">
        <v>64</v>
      </c>
      <c r="B131" t="s">
        <v>783</v>
      </c>
      <c r="C131">
        <v>18539001</v>
      </c>
      <c r="D131">
        <v>20416720</v>
      </c>
      <c r="E131" s="91">
        <v>1877720</v>
      </c>
      <c r="F131" s="91">
        <v>187772000</v>
      </c>
      <c r="G131" s="100">
        <v>62480</v>
      </c>
    </row>
    <row r="132" spans="1:7" x14ac:dyDescent="0.2">
      <c r="A132">
        <v>65</v>
      </c>
      <c r="B132" t="s">
        <v>638</v>
      </c>
      <c r="C132">
        <v>2714251</v>
      </c>
      <c r="D132">
        <v>3257100</v>
      </c>
      <c r="E132" s="91">
        <v>542850</v>
      </c>
      <c r="F132" s="91">
        <v>54285000</v>
      </c>
      <c r="G132" s="100">
        <v>62480</v>
      </c>
    </row>
    <row r="133" spans="1:7" x14ac:dyDescent="0.2">
      <c r="A133">
        <v>66</v>
      </c>
      <c r="B133" t="s">
        <v>930</v>
      </c>
      <c r="C133">
        <v>7978731</v>
      </c>
      <c r="D133">
        <v>8273943</v>
      </c>
      <c r="E133" s="91">
        <v>295213</v>
      </c>
      <c r="F133" s="91">
        <v>29521300</v>
      </c>
      <c r="G133" s="100">
        <v>62481</v>
      </c>
    </row>
    <row r="134" spans="1:7" x14ac:dyDescent="0.2">
      <c r="A134">
        <v>67</v>
      </c>
      <c r="B134" t="s">
        <v>772</v>
      </c>
      <c r="C134">
        <v>24368415</v>
      </c>
      <c r="D134">
        <v>30471684</v>
      </c>
      <c r="E134" s="91">
        <v>6103270</v>
      </c>
      <c r="F134" s="91">
        <v>610327000</v>
      </c>
      <c r="G134" s="100">
        <v>62121</v>
      </c>
    </row>
    <row r="135" spans="1:7" x14ac:dyDescent="0.2">
      <c r="A135">
        <v>68</v>
      </c>
      <c r="B135" t="s">
        <v>931</v>
      </c>
      <c r="C135">
        <v>1774143</v>
      </c>
      <c r="D135">
        <v>1907998</v>
      </c>
      <c r="E135" s="91">
        <v>133856</v>
      </c>
      <c r="F135" s="91">
        <v>13385600</v>
      </c>
      <c r="G135" s="100">
        <v>62486</v>
      </c>
    </row>
    <row r="136" spans="1:7" x14ac:dyDescent="0.2">
      <c r="A136">
        <v>69</v>
      </c>
      <c r="B136" t="s">
        <v>786</v>
      </c>
      <c r="C136">
        <v>3531526</v>
      </c>
      <c r="D136">
        <v>4237830</v>
      </c>
      <c r="E136" s="91">
        <v>706305</v>
      </c>
      <c r="F136" s="91">
        <v>70630500</v>
      </c>
      <c r="G136" s="100">
        <v>62515</v>
      </c>
    </row>
    <row r="137" spans="1:7" x14ac:dyDescent="0.2">
      <c r="A137">
        <v>70</v>
      </c>
      <c r="B137" t="s">
        <v>694</v>
      </c>
      <c r="C137">
        <v>1793757</v>
      </c>
      <c r="D137">
        <v>1972591</v>
      </c>
      <c r="E137" s="91">
        <v>178835</v>
      </c>
      <c r="F137" s="91">
        <v>17883500</v>
      </c>
      <c r="G137" s="100">
        <v>62515</v>
      </c>
    </row>
    <row r="138" spans="1:7" x14ac:dyDescent="0.2">
      <c r="A138">
        <v>71</v>
      </c>
      <c r="B138" t="s">
        <v>758</v>
      </c>
      <c r="C138">
        <v>587062</v>
      </c>
      <c r="D138">
        <v>646099</v>
      </c>
      <c r="E138" s="91">
        <v>59038</v>
      </c>
      <c r="F138" s="91">
        <v>5903800</v>
      </c>
      <c r="G138" s="100">
        <v>62517</v>
      </c>
    </row>
    <row r="139" spans="1:7" x14ac:dyDescent="0.2">
      <c r="A139">
        <v>72</v>
      </c>
      <c r="B139" t="s">
        <v>675</v>
      </c>
      <c r="C139">
        <v>1431001</v>
      </c>
      <c r="D139">
        <v>1600600</v>
      </c>
      <c r="E139" s="91">
        <v>169600</v>
      </c>
      <c r="F139" s="91">
        <v>16960000</v>
      </c>
      <c r="G139" s="100">
        <v>62517</v>
      </c>
    </row>
    <row r="140" spans="1:7" x14ac:dyDescent="0.2">
      <c r="A140">
        <v>73</v>
      </c>
      <c r="B140" t="s">
        <v>682</v>
      </c>
      <c r="C140">
        <v>600001</v>
      </c>
      <c r="D140">
        <v>732000</v>
      </c>
      <c r="E140" s="91">
        <v>132000</v>
      </c>
      <c r="F140" s="91">
        <v>13200000</v>
      </c>
      <c r="G140" s="100" t="s">
        <v>932</v>
      </c>
    </row>
    <row r="141" spans="1:7" x14ac:dyDescent="0.2">
      <c r="A141">
        <v>74</v>
      </c>
      <c r="B141" t="s">
        <v>656</v>
      </c>
      <c r="C141">
        <v>10880001</v>
      </c>
      <c r="D141">
        <v>11453750</v>
      </c>
      <c r="E141" s="91">
        <v>573750</v>
      </c>
      <c r="F141" s="91">
        <v>57375000</v>
      </c>
      <c r="G141" s="100">
        <v>62518</v>
      </c>
    </row>
    <row r="142" spans="1:7" x14ac:dyDescent="0.2">
      <c r="A142">
        <v>75</v>
      </c>
      <c r="B142" t="s">
        <v>933</v>
      </c>
      <c r="C142">
        <v>1000001</v>
      </c>
      <c r="D142">
        <v>1100000</v>
      </c>
      <c r="E142" s="91">
        <v>100000</v>
      </c>
      <c r="F142" s="91">
        <v>10000000</v>
      </c>
      <c r="G142" s="100">
        <v>62518</v>
      </c>
    </row>
    <row r="143" spans="1:7" x14ac:dyDescent="0.2">
      <c r="A143">
        <v>76</v>
      </c>
      <c r="B143" t="s">
        <v>757</v>
      </c>
      <c r="C143">
        <v>3003001</v>
      </c>
      <c r="D143">
        <v>3303300</v>
      </c>
      <c r="E143" s="91">
        <v>300300</v>
      </c>
      <c r="F143" s="91">
        <v>30030000</v>
      </c>
      <c r="G143" s="100">
        <v>62518</v>
      </c>
    </row>
    <row r="144" spans="1:7" x14ac:dyDescent="0.2">
      <c r="A144">
        <v>77</v>
      </c>
      <c r="B144" t="s">
        <v>787</v>
      </c>
      <c r="C144">
        <v>24046594</v>
      </c>
      <c r="D144">
        <v>26386999</v>
      </c>
      <c r="E144" s="91">
        <v>2340406</v>
      </c>
      <c r="F144" s="91">
        <v>234040600</v>
      </c>
      <c r="G144" s="100">
        <v>62526</v>
      </c>
    </row>
    <row r="145" spans="1:7" x14ac:dyDescent="0.2">
      <c r="A145">
        <v>78</v>
      </c>
      <c r="B145" t="s">
        <v>934</v>
      </c>
      <c r="C145">
        <v>2525883</v>
      </c>
      <c r="D145">
        <v>2728846</v>
      </c>
      <c r="E145" s="91">
        <v>202964</v>
      </c>
      <c r="F145" s="91">
        <v>20296400</v>
      </c>
      <c r="G145" s="100">
        <v>62526</v>
      </c>
    </row>
    <row r="146" spans="1:7" x14ac:dyDescent="0.2">
      <c r="A146">
        <v>79</v>
      </c>
      <c r="B146" t="s">
        <v>677</v>
      </c>
      <c r="C146">
        <v>1000001</v>
      </c>
      <c r="D146">
        <v>1100000</v>
      </c>
      <c r="E146" s="91">
        <v>100000</v>
      </c>
      <c r="F146" s="91">
        <v>10000000</v>
      </c>
      <c r="G146" s="100">
        <v>62526</v>
      </c>
    </row>
    <row r="147" spans="1:7" x14ac:dyDescent="0.2">
      <c r="A147">
        <v>80</v>
      </c>
      <c r="B147" t="s">
        <v>733</v>
      </c>
      <c r="C147">
        <v>400001</v>
      </c>
      <c r="D147">
        <v>416000</v>
      </c>
      <c r="E147" s="91">
        <v>16000</v>
      </c>
      <c r="F147" s="91">
        <v>1600000</v>
      </c>
      <c r="G147" s="100">
        <v>62526</v>
      </c>
    </row>
    <row r="148" spans="1:7" x14ac:dyDescent="0.2">
      <c r="A148">
        <v>81</v>
      </c>
      <c r="B148" t="s">
        <v>906</v>
      </c>
      <c r="C148">
        <v>27600001</v>
      </c>
      <c r="D148">
        <v>28980000</v>
      </c>
      <c r="E148" s="91">
        <v>1380000</v>
      </c>
      <c r="F148" s="91">
        <v>138000000</v>
      </c>
      <c r="G148" s="100">
        <v>62526</v>
      </c>
    </row>
    <row r="149" spans="1:7" x14ac:dyDescent="0.2">
      <c r="A149">
        <v>82</v>
      </c>
      <c r="B149" t="s">
        <v>594</v>
      </c>
      <c r="C149">
        <v>2126001</v>
      </c>
      <c r="D149">
        <v>2232300</v>
      </c>
      <c r="E149" s="91">
        <v>106300</v>
      </c>
      <c r="F149" s="91">
        <v>10630000</v>
      </c>
      <c r="G149" s="100">
        <v>62541</v>
      </c>
    </row>
    <row r="150" spans="1:7" x14ac:dyDescent="0.2">
      <c r="A150">
        <v>83</v>
      </c>
      <c r="B150" t="s">
        <v>760</v>
      </c>
      <c r="C150">
        <v>1190376</v>
      </c>
      <c r="D150">
        <v>1311923</v>
      </c>
      <c r="E150" s="91">
        <v>121548</v>
      </c>
      <c r="F150" s="91">
        <v>12154800</v>
      </c>
      <c r="G150" s="100">
        <v>62541</v>
      </c>
    </row>
    <row r="151" spans="1:7" x14ac:dyDescent="0.2">
      <c r="A151">
        <v>84</v>
      </c>
      <c r="B151" t="s">
        <v>828</v>
      </c>
      <c r="C151">
        <v>16029963</v>
      </c>
      <c r="D151">
        <v>18274859</v>
      </c>
      <c r="E151" s="91">
        <v>2244897</v>
      </c>
      <c r="F151" s="91">
        <v>224489700</v>
      </c>
      <c r="G151" s="100">
        <v>62546</v>
      </c>
    </row>
    <row r="152" spans="1:7" ht="13.5" thickBot="1" x14ac:dyDescent="0.25">
      <c r="A152" s="44"/>
      <c r="B152" s="44"/>
      <c r="C152" s="44"/>
      <c r="D152" s="52" t="s">
        <v>39</v>
      </c>
      <c r="E152" s="97">
        <f>SUM(E66:E151)</f>
        <v>75124379</v>
      </c>
      <c r="F152" s="97">
        <f>SUM(F66:F151)</f>
        <v>6663178910</v>
      </c>
      <c r="G152" s="165"/>
    </row>
    <row r="153" spans="1:7" ht="13.5" thickTop="1" x14ac:dyDescent="0.2"/>
  </sheetData>
  <mergeCells count="6">
    <mergeCell ref="B64:B65"/>
    <mergeCell ref="A64:A65"/>
    <mergeCell ref="E64:E65"/>
    <mergeCell ref="F64:F65"/>
    <mergeCell ref="G64:G65"/>
    <mergeCell ref="C64:D6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2.75" x14ac:dyDescent="0.2"/>
  <cols>
    <col min="1" max="1" width="15.42578125" bestFit="1" customWidth="1"/>
    <col min="2" max="2" width="6" bestFit="1" customWidth="1"/>
  </cols>
  <sheetData>
    <row r="1" spans="1:2" x14ac:dyDescent="0.2">
      <c r="A1" t="s">
        <v>7</v>
      </c>
      <c r="B1">
        <v>26.06</v>
      </c>
    </row>
    <row r="2" spans="1:2" x14ac:dyDescent="0.2">
      <c r="A2" t="s">
        <v>945</v>
      </c>
      <c r="B2">
        <v>49.9</v>
      </c>
    </row>
    <row r="3" spans="1:2" x14ac:dyDescent="0.2">
      <c r="A3" t="s">
        <v>24</v>
      </c>
      <c r="B3">
        <v>0.35</v>
      </c>
    </row>
    <row r="4" spans="1:2" x14ac:dyDescent="0.2">
      <c r="A4" t="s">
        <v>105</v>
      </c>
      <c r="B4">
        <v>5.66</v>
      </c>
    </row>
    <row r="5" spans="1:2" x14ac:dyDescent="0.2">
      <c r="A5" t="s">
        <v>942</v>
      </c>
      <c r="B5">
        <v>0.98</v>
      </c>
    </row>
    <row r="6" spans="1:2" x14ac:dyDescent="0.2">
      <c r="A6" t="s">
        <v>946</v>
      </c>
      <c r="B6">
        <v>16.690000000000001</v>
      </c>
    </row>
    <row r="7" spans="1:2" x14ac:dyDescent="0.2">
      <c r="A7" t="s">
        <v>947</v>
      </c>
      <c r="B7">
        <v>0.37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opLeftCell="A16" workbookViewId="0">
      <selection activeCell="C16" sqref="C16"/>
    </sheetView>
  </sheetViews>
  <sheetFormatPr defaultRowHeight="12.75" x14ac:dyDescent="0.2"/>
  <cols>
    <col min="1" max="1" width="35.28515625" bestFit="1" customWidth="1"/>
  </cols>
  <sheetData>
    <row r="1" spans="1:2" x14ac:dyDescent="0.2">
      <c r="A1" t="s">
        <v>936</v>
      </c>
      <c r="B1">
        <v>46.48</v>
      </c>
    </row>
    <row r="2" spans="1:2" x14ac:dyDescent="0.2">
      <c r="A2" t="s">
        <v>453</v>
      </c>
      <c r="B2">
        <v>22.57</v>
      </c>
    </row>
    <row r="3" spans="1:2" x14ac:dyDescent="0.2">
      <c r="A3" t="s">
        <v>937</v>
      </c>
      <c r="B3">
        <v>21.02</v>
      </c>
    </row>
    <row r="4" spans="1:2" x14ac:dyDescent="0.2">
      <c r="A4" t="s">
        <v>938</v>
      </c>
      <c r="B4">
        <v>2.13</v>
      </c>
    </row>
    <row r="5" spans="1:2" x14ac:dyDescent="0.2">
      <c r="A5" t="s">
        <v>939</v>
      </c>
      <c r="B5">
        <v>4.46</v>
      </c>
    </row>
    <row r="6" spans="1:2" x14ac:dyDescent="0.2">
      <c r="A6" t="s">
        <v>940</v>
      </c>
      <c r="B6">
        <v>1.04</v>
      </c>
    </row>
    <row r="7" spans="1:2" x14ac:dyDescent="0.2">
      <c r="A7" t="s">
        <v>941</v>
      </c>
      <c r="B7">
        <v>3.0000000000000001E-3</v>
      </c>
    </row>
    <row r="8" spans="1:2" x14ac:dyDescent="0.2">
      <c r="A8" t="s">
        <v>942</v>
      </c>
      <c r="B8">
        <v>0.77</v>
      </c>
    </row>
    <row r="9" spans="1:2" x14ac:dyDescent="0.2">
      <c r="A9" t="s">
        <v>943</v>
      </c>
      <c r="B9">
        <v>0.92</v>
      </c>
    </row>
    <row r="10" spans="1:2" x14ac:dyDescent="0.2">
      <c r="A10" t="s">
        <v>944</v>
      </c>
      <c r="B10">
        <v>0.6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44"/>
  <sheetViews>
    <sheetView topLeftCell="A77" workbookViewId="0">
      <selection activeCell="B93" sqref="B93"/>
    </sheetView>
  </sheetViews>
  <sheetFormatPr defaultRowHeight="12.75" x14ac:dyDescent="0.2"/>
  <cols>
    <col min="2" max="2" width="40.85546875" customWidth="1"/>
    <col min="3" max="3" width="14.85546875" style="105" customWidth="1"/>
    <col min="4" max="4" width="17.28515625" customWidth="1"/>
    <col min="5" max="5" width="17.42578125" customWidth="1"/>
    <col min="6" max="6" width="16.140625" customWidth="1"/>
    <col min="7" max="7" width="15.42578125" style="5" customWidth="1"/>
    <col min="8" max="8" width="28.28515625" customWidth="1"/>
  </cols>
  <sheetData>
    <row r="3" spans="1:8" x14ac:dyDescent="0.2">
      <c r="B3" s="75" t="s">
        <v>40</v>
      </c>
    </row>
    <row r="4" spans="1:8" x14ac:dyDescent="0.2">
      <c r="B4" s="75" t="s">
        <v>740</v>
      </c>
    </row>
    <row r="6" spans="1:8" ht="39" thickBot="1" x14ac:dyDescent="0.25">
      <c r="A6" s="107" t="s">
        <v>258</v>
      </c>
      <c r="B6" s="107" t="s">
        <v>259</v>
      </c>
      <c r="C6" s="107" t="s">
        <v>562</v>
      </c>
      <c r="D6" s="107" t="s">
        <v>508</v>
      </c>
      <c r="E6" s="107" t="s">
        <v>660</v>
      </c>
      <c r="F6" s="107" t="s">
        <v>661</v>
      </c>
      <c r="G6" s="107" t="s">
        <v>442</v>
      </c>
      <c r="H6" s="107" t="s">
        <v>263</v>
      </c>
    </row>
    <row r="7" spans="1:8" x14ac:dyDescent="0.2">
      <c r="A7" s="77">
        <v>1</v>
      </c>
      <c r="B7" s="74" t="s">
        <v>707</v>
      </c>
      <c r="C7" s="106" t="s">
        <v>7</v>
      </c>
      <c r="D7" s="74" t="s">
        <v>453</v>
      </c>
      <c r="E7" s="103">
        <v>140000000</v>
      </c>
      <c r="F7" s="104">
        <v>42000000</v>
      </c>
      <c r="G7" s="78">
        <v>61823</v>
      </c>
      <c r="H7" s="74" t="s">
        <v>595</v>
      </c>
    </row>
    <row r="8" spans="1:8" x14ac:dyDescent="0.2">
      <c r="A8" s="77">
        <v>2</v>
      </c>
      <c r="B8" s="137" t="s">
        <v>708</v>
      </c>
      <c r="C8" s="106" t="s">
        <v>7</v>
      </c>
      <c r="D8" s="74" t="s">
        <v>453</v>
      </c>
      <c r="E8" s="103">
        <v>30000000</v>
      </c>
      <c r="F8" s="104">
        <v>12000000</v>
      </c>
      <c r="G8" s="78">
        <v>61862</v>
      </c>
      <c r="H8" s="74" t="s">
        <v>595</v>
      </c>
    </row>
    <row r="9" spans="1:8" x14ac:dyDescent="0.2">
      <c r="A9" s="77">
        <v>3</v>
      </c>
      <c r="B9" s="137" t="s">
        <v>709</v>
      </c>
      <c r="C9" s="106" t="s">
        <v>7</v>
      </c>
      <c r="D9" s="74" t="s">
        <v>453</v>
      </c>
      <c r="E9" s="103">
        <v>100000000</v>
      </c>
      <c r="F9" s="104">
        <v>33750000</v>
      </c>
      <c r="G9" s="78">
        <v>61865</v>
      </c>
      <c r="H9" s="74" t="s">
        <v>697</v>
      </c>
    </row>
    <row r="10" spans="1:8" x14ac:dyDescent="0.2">
      <c r="A10" s="77">
        <v>4</v>
      </c>
      <c r="B10" s="137" t="s">
        <v>710</v>
      </c>
      <c r="C10" s="106" t="s">
        <v>7</v>
      </c>
      <c r="D10" s="74" t="s">
        <v>449</v>
      </c>
      <c r="E10" s="103">
        <v>200000000</v>
      </c>
      <c r="F10" s="104">
        <v>60000000</v>
      </c>
      <c r="G10" s="78">
        <v>61868</v>
      </c>
      <c r="H10" s="74" t="s">
        <v>667</v>
      </c>
    </row>
    <row r="11" spans="1:8" x14ac:dyDescent="0.2">
      <c r="A11" s="77">
        <v>5</v>
      </c>
      <c r="B11" s="137" t="s">
        <v>711</v>
      </c>
      <c r="C11" s="106" t="s">
        <v>7</v>
      </c>
      <c r="D11" s="74" t="s">
        <v>453</v>
      </c>
      <c r="E11" s="103">
        <v>640000000</v>
      </c>
      <c r="F11" s="103">
        <v>192000000</v>
      </c>
      <c r="G11" s="78">
        <v>61872</v>
      </c>
      <c r="H11" s="74" t="s">
        <v>667</v>
      </c>
    </row>
    <row r="12" spans="1:8" x14ac:dyDescent="0.2">
      <c r="A12" s="77">
        <v>6</v>
      </c>
      <c r="B12" s="137" t="s">
        <v>712</v>
      </c>
      <c r="C12" s="106" t="s">
        <v>7</v>
      </c>
      <c r="D12" s="74" t="s">
        <v>453</v>
      </c>
      <c r="E12" s="103">
        <v>40000000</v>
      </c>
      <c r="F12" s="103">
        <v>12000000</v>
      </c>
      <c r="G12" s="78">
        <v>61893</v>
      </c>
      <c r="H12" s="74" t="s">
        <v>595</v>
      </c>
    </row>
    <row r="13" spans="1:8" ht="13.5" customHeight="1" x14ac:dyDescent="0.2">
      <c r="A13" s="77">
        <v>7</v>
      </c>
      <c r="B13" s="137" t="s">
        <v>713</v>
      </c>
      <c r="C13" s="106" t="s">
        <v>7</v>
      </c>
      <c r="D13" s="74" t="s">
        <v>458</v>
      </c>
      <c r="E13" s="103">
        <v>2000000000</v>
      </c>
      <c r="F13" s="103">
        <v>800000000</v>
      </c>
      <c r="G13" s="78">
        <v>61947</v>
      </c>
      <c r="H13" s="137" t="s">
        <v>714</v>
      </c>
    </row>
    <row r="14" spans="1:8" x14ac:dyDescent="0.2">
      <c r="A14" s="77">
        <v>8</v>
      </c>
      <c r="B14" s="137" t="s">
        <v>664</v>
      </c>
      <c r="C14" s="106" t="s">
        <v>105</v>
      </c>
      <c r="D14" s="74" t="s">
        <v>458</v>
      </c>
      <c r="E14" s="103">
        <v>400000000</v>
      </c>
      <c r="F14" s="103">
        <v>400000000</v>
      </c>
      <c r="G14" s="78">
        <v>61975</v>
      </c>
      <c r="H14" s="74" t="s">
        <v>667</v>
      </c>
    </row>
    <row r="15" spans="1:8" x14ac:dyDescent="0.2">
      <c r="A15" s="77">
        <v>9</v>
      </c>
      <c r="B15" s="137" t="s">
        <v>715</v>
      </c>
      <c r="C15" s="106" t="s">
        <v>105</v>
      </c>
      <c r="D15" s="74" t="s">
        <v>458</v>
      </c>
      <c r="E15" s="103">
        <v>400000000</v>
      </c>
      <c r="F15" s="103">
        <v>400000000</v>
      </c>
      <c r="G15" s="78">
        <v>61991</v>
      </c>
      <c r="H15" s="74" t="s">
        <v>716</v>
      </c>
    </row>
    <row r="16" spans="1:8" x14ac:dyDescent="0.2">
      <c r="A16" s="77">
        <v>10</v>
      </c>
      <c r="B16" s="137" t="s">
        <v>717</v>
      </c>
      <c r="C16" s="106" t="s">
        <v>7</v>
      </c>
      <c r="D16" s="74" t="s">
        <v>458</v>
      </c>
      <c r="E16" s="103">
        <v>155500000</v>
      </c>
      <c r="F16" s="103">
        <v>0</v>
      </c>
      <c r="G16" s="78">
        <v>61990</v>
      </c>
      <c r="H16" s="74" t="s">
        <v>718</v>
      </c>
    </row>
    <row r="17" spans="1:8" ht="12.75" customHeight="1" x14ac:dyDescent="0.2">
      <c r="A17" s="77">
        <v>11</v>
      </c>
      <c r="B17" s="137" t="s">
        <v>719</v>
      </c>
      <c r="C17" s="106" t="s">
        <v>7</v>
      </c>
      <c r="D17" s="74" t="s">
        <v>453</v>
      </c>
      <c r="E17" s="103">
        <v>15700000</v>
      </c>
      <c r="F17" s="103">
        <v>4710000</v>
      </c>
      <c r="G17" s="78">
        <v>62008</v>
      </c>
      <c r="H17" s="74" t="s">
        <v>697</v>
      </c>
    </row>
    <row r="18" spans="1:8" x14ac:dyDescent="0.2">
      <c r="A18" s="77">
        <v>12</v>
      </c>
      <c r="B18" s="137" t="s">
        <v>720</v>
      </c>
      <c r="C18" s="106" t="s">
        <v>7</v>
      </c>
      <c r="D18" s="74" t="s">
        <v>449</v>
      </c>
      <c r="E18" s="103">
        <v>200000000</v>
      </c>
      <c r="F18" s="103">
        <v>98000000</v>
      </c>
      <c r="G18" s="78">
        <v>62012</v>
      </c>
      <c r="H18" s="74" t="s">
        <v>667</v>
      </c>
    </row>
    <row r="19" spans="1:8" x14ac:dyDescent="0.2">
      <c r="A19" s="77">
        <v>13</v>
      </c>
      <c r="B19" s="137" t="s">
        <v>721</v>
      </c>
      <c r="C19" s="106" t="s">
        <v>7</v>
      </c>
      <c r="D19" s="74" t="s">
        <v>458</v>
      </c>
      <c r="E19" s="103">
        <v>2000000000</v>
      </c>
      <c r="F19" s="103">
        <v>600000000</v>
      </c>
      <c r="G19" s="78">
        <v>62016</v>
      </c>
      <c r="H19" s="74" t="s">
        <v>722</v>
      </c>
    </row>
    <row r="20" spans="1:8" x14ac:dyDescent="0.2">
      <c r="A20" s="77">
        <v>14</v>
      </c>
      <c r="B20" s="137" t="s">
        <v>723</v>
      </c>
      <c r="C20" s="106" t="s">
        <v>7</v>
      </c>
      <c r="D20" s="74" t="s">
        <v>446</v>
      </c>
      <c r="E20" s="103">
        <v>225000000</v>
      </c>
      <c r="F20" s="103">
        <v>67500000</v>
      </c>
      <c r="G20" s="78">
        <v>62063</v>
      </c>
      <c r="H20" s="74" t="s">
        <v>724</v>
      </c>
    </row>
    <row r="21" spans="1:8" x14ac:dyDescent="0.2">
      <c r="A21" s="77">
        <v>15</v>
      </c>
      <c r="B21" s="137" t="s">
        <v>725</v>
      </c>
      <c r="C21" s="106" t="s">
        <v>105</v>
      </c>
      <c r="D21" s="74" t="s">
        <v>458</v>
      </c>
      <c r="E21" s="103">
        <v>400000000</v>
      </c>
      <c r="F21" s="103">
        <v>400000000</v>
      </c>
      <c r="G21" s="78">
        <v>62067</v>
      </c>
      <c r="H21" s="74" t="s">
        <v>697</v>
      </c>
    </row>
    <row r="22" spans="1:8" x14ac:dyDescent="0.2">
      <c r="A22" s="77">
        <v>16</v>
      </c>
      <c r="B22" s="137" t="s">
        <v>726</v>
      </c>
      <c r="C22" s="106" t="s">
        <v>7</v>
      </c>
      <c r="D22" s="74" t="s">
        <v>453</v>
      </c>
      <c r="E22" s="103">
        <v>100000000</v>
      </c>
      <c r="F22" s="103">
        <v>49000000</v>
      </c>
      <c r="G22" s="78">
        <v>62067</v>
      </c>
      <c r="H22" s="74" t="s">
        <v>595</v>
      </c>
    </row>
    <row r="23" spans="1:8" x14ac:dyDescent="0.2">
      <c r="A23" s="77">
        <v>17</v>
      </c>
      <c r="B23" s="137" t="s">
        <v>727</v>
      </c>
      <c r="C23" s="106" t="s">
        <v>7</v>
      </c>
      <c r="D23" s="74" t="s">
        <v>453</v>
      </c>
      <c r="E23" s="103">
        <v>40000000</v>
      </c>
      <c r="F23" s="103">
        <v>16000000</v>
      </c>
      <c r="G23" s="78">
        <v>62088</v>
      </c>
      <c r="H23" s="74" t="s">
        <v>595</v>
      </c>
    </row>
    <row r="24" spans="1:8" x14ac:dyDescent="0.2">
      <c r="A24" s="77">
        <v>18</v>
      </c>
      <c r="B24" s="137" t="s">
        <v>728</v>
      </c>
      <c r="C24" s="106" t="s">
        <v>105</v>
      </c>
      <c r="D24" s="74" t="s">
        <v>458</v>
      </c>
      <c r="E24" s="103">
        <v>400000000</v>
      </c>
      <c r="F24" s="103">
        <v>400000000</v>
      </c>
      <c r="G24" s="78">
        <v>62085</v>
      </c>
      <c r="H24" s="74" t="s">
        <v>697</v>
      </c>
    </row>
    <row r="25" spans="1:8" x14ac:dyDescent="0.2">
      <c r="A25" s="77">
        <v>19</v>
      </c>
      <c r="B25" s="137" t="s">
        <v>729</v>
      </c>
      <c r="C25" s="106" t="s">
        <v>105</v>
      </c>
      <c r="D25" s="74" t="s">
        <v>458</v>
      </c>
      <c r="E25" s="103">
        <v>700000000</v>
      </c>
      <c r="F25" s="103">
        <v>700000000</v>
      </c>
      <c r="G25" s="78">
        <v>62096</v>
      </c>
      <c r="H25" s="74" t="s">
        <v>716</v>
      </c>
    </row>
    <row r="26" spans="1:8" ht="14.25" customHeight="1" x14ac:dyDescent="0.2">
      <c r="A26" s="77">
        <v>20</v>
      </c>
      <c r="B26" s="137" t="s">
        <v>850</v>
      </c>
      <c r="C26" s="106" t="s">
        <v>7</v>
      </c>
      <c r="D26" s="74" t="s">
        <v>730</v>
      </c>
      <c r="E26" s="103">
        <v>840000000</v>
      </c>
      <c r="F26" s="103">
        <v>105500000</v>
      </c>
      <c r="G26" s="78">
        <v>62089</v>
      </c>
      <c r="H26" s="74" t="s">
        <v>676</v>
      </c>
    </row>
    <row r="27" spans="1:8" x14ac:dyDescent="0.2">
      <c r="A27" s="77">
        <v>21</v>
      </c>
      <c r="B27" s="137" t="s">
        <v>731</v>
      </c>
      <c r="C27" s="106" t="s">
        <v>105</v>
      </c>
      <c r="D27" s="74" t="s">
        <v>458</v>
      </c>
      <c r="E27" s="103">
        <v>500000000</v>
      </c>
      <c r="F27" s="103">
        <v>500000000</v>
      </c>
      <c r="G27" s="78">
        <v>62123</v>
      </c>
      <c r="H27" s="74" t="s">
        <v>716</v>
      </c>
    </row>
    <row r="28" spans="1:8" x14ac:dyDescent="0.2">
      <c r="A28" s="77">
        <v>22</v>
      </c>
      <c r="B28" s="137" t="s">
        <v>732</v>
      </c>
      <c r="C28" s="106" t="s">
        <v>7</v>
      </c>
      <c r="D28" s="74" t="s">
        <v>449</v>
      </c>
      <c r="E28" s="103">
        <v>25000000</v>
      </c>
      <c r="F28" s="103">
        <v>10000000</v>
      </c>
      <c r="G28" s="78">
        <v>62123</v>
      </c>
      <c r="H28" s="74" t="s">
        <v>697</v>
      </c>
    </row>
    <row r="29" spans="1:8" x14ac:dyDescent="0.2">
      <c r="A29" s="77">
        <v>23</v>
      </c>
      <c r="B29" s="137" t="s">
        <v>733</v>
      </c>
      <c r="C29" s="106" t="s">
        <v>7</v>
      </c>
      <c r="D29" s="74" t="s">
        <v>453</v>
      </c>
      <c r="E29" s="103">
        <v>40000000</v>
      </c>
      <c r="F29" s="103">
        <v>12000000</v>
      </c>
      <c r="G29" s="78">
        <v>62124</v>
      </c>
      <c r="H29" s="74" t="s">
        <v>697</v>
      </c>
    </row>
    <row r="30" spans="1:8" x14ac:dyDescent="0.2">
      <c r="A30" s="77">
        <v>24</v>
      </c>
      <c r="B30" s="137" t="s">
        <v>734</v>
      </c>
      <c r="C30" s="106" t="s">
        <v>7</v>
      </c>
      <c r="D30" s="74" t="s">
        <v>458</v>
      </c>
      <c r="E30" s="103">
        <v>2330000000</v>
      </c>
      <c r="F30" s="103">
        <v>699000000</v>
      </c>
      <c r="G30" s="78">
        <v>62126</v>
      </c>
      <c r="H30" s="74" t="s">
        <v>735</v>
      </c>
    </row>
    <row r="31" spans="1:8" x14ac:dyDescent="0.2">
      <c r="A31" s="77">
        <v>25</v>
      </c>
      <c r="B31" s="137" t="s">
        <v>736</v>
      </c>
      <c r="C31" s="106" t="s">
        <v>7</v>
      </c>
      <c r="D31" s="74" t="s">
        <v>453</v>
      </c>
      <c r="E31" s="103">
        <v>100000000</v>
      </c>
      <c r="F31" s="103">
        <v>30000000</v>
      </c>
      <c r="G31" s="78">
        <v>62127</v>
      </c>
      <c r="H31" s="74" t="s">
        <v>595</v>
      </c>
    </row>
    <row r="32" spans="1:8" x14ac:dyDescent="0.2">
      <c r="A32" s="77">
        <v>26</v>
      </c>
      <c r="B32" s="137" t="s">
        <v>737</v>
      </c>
      <c r="C32" s="106" t="s">
        <v>7</v>
      </c>
      <c r="D32" s="74" t="s">
        <v>453</v>
      </c>
      <c r="E32" s="103">
        <v>200000000</v>
      </c>
      <c r="F32" s="103">
        <v>60000000</v>
      </c>
      <c r="G32" s="78">
        <v>62157</v>
      </c>
      <c r="H32" s="74" t="s">
        <v>578</v>
      </c>
    </row>
    <row r="33" spans="1:8" x14ac:dyDescent="0.2">
      <c r="A33" s="77">
        <v>27</v>
      </c>
      <c r="B33" s="137" t="s">
        <v>738</v>
      </c>
      <c r="C33" s="106" t="s">
        <v>105</v>
      </c>
      <c r="D33" s="74" t="s">
        <v>458</v>
      </c>
      <c r="E33" s="103">
        <v>750000000</v>
      </c>
      <c r="F33" s="103">
        <v>750000000</v>
      </c>
      <c r="G33" s="78">
        <v>62157</v>
      </c>
      <c r="H33" s="74" t="s">
        <v>693</v>
      </c>
    </row>
    <row r="34" spans="1:8" x14ac:dyDescent="0.2">
      <c r="A34" s="77">
        <v>28</v>
      </c>
      <c r="B34" s="137" t="s">
        <v>739</v>
      </c>
      <c r="C34" s="106" t="s">
        <v>7</v>
      </c>
      <c r="D34" s="74" t="s">
        <v>453</v>
      </c>
      <c r="E34" s="103">
        <v>60100000</v>
      </c>
      <c r="F34" s="103">
        <v>18030000</v>
      </c>
      <c r="G34" s="78">
        <v>62157</v>
      </c>
      <c r="H34" s="74" t="s">
        <v>595</v>
      </c>
    </row>
    <row r="35" spans="1:8" ht="14.25" customHeight="1" x14ac:dyDescent="0.2">
      <c r="A35" s="77">
        <v>29</v>
      </c>
      <c r="B35" s="137" t="s">
        <v>851</v>
      </c>
      <c r="C35" s="74" t="s">
        <v>7</v>
      </c>
      <c r="D35" s="74" t="s">
        <v>453</v>
      </c>
      <c r="E35" s="103">
        <v>520000000</v>
      </c>
      <c r="F35" s="103">
        <v>156000000</v>
      </c>
      <c r="G35" s="78">
        <v>62164</v>
      </c>
      <c r="H35" s="74" t="s">
        <v>852</v>
      </c>
    </row>
    <row r="36" spans="1:8" x14ac:dyDescent="0.2">
      <c r="A36" s="143">
        <v>30</v>
      </c>
      <c r="B36" s="146" t="s">
        <v>853</v>
      </c>
      <c r="C36" s="144" t="s">
        <v>7</v>
      </c>
      <c r="D36" s="144" t="s">
        <v>453</v>
      </c>
      <c r="E36" s="145">
        <v>120000000</v>
      </c>
      <c r="F36" s="145">
        <v>36000000</v>
      </c>
      <c r="G36" s="151">
        <v>62177</v>
      </c>
      <c r="H36" s="144" t="s">
        <v>595</v>
      </c>
    </row>
    <row r="37" spans="1:8" ht="13.5" thickBot="1" x14ac:dyDescent="0.25">
      <c r="A37" s="138"/>
      <c r="B37" s="139"/>
      <c r="C37" s="140"/>
      <c r="D37" s="139" t="s">
        <v>39</v>
      </c>
      <c r="E37" s="141">
        <f>SUM(E7:E36)</f>
        <v>13671300000</v>
      </c>
      <c r="F37" s="142">
        <f>SUM(F7:F36)</f>
        <v>6663490000</v>
      </c>
      <c r="G37" s="138"/>
      <c r="H37" s="139"/>
    </row>
    <row r="38" spans="1:8" ht="13.5" thickTop="1" x14ac:dyDescent="0.2"/>
    <row r="40" spans="1:8" x14ac:dyDescent="0.2">
      <c r="B40" s="75" t="s">
        <v>640</v>
      </c>
    </row>
    <row r="41" spans="1:8" x14ac:dyDescent="0.2">
      <c r="B41" s="75" t="s">
        <v>740</v>
      </c>
    </row>
    <row r="43" spans="1:8" ht="24.75" thickBot="1" x14ac:dyDescent="0.25">
      <c r="A43" s="88" t="s">
        <v>258</v>
      </c>
      <c r="B43" s="88" t="s">
        <v>259</v>
      </c>
      <c r="C43" s="88" t="s">
        <v>441</v>
      </c>
      <c r="D43" s="88" t="s">
        <v>508</v>
      </c>
      <c r="E43" s="88" t="s">
        <v>262</v>
      </c>
      <c r="F43" s="90" t="s">
        <v>442</v>
      </c>
      <c r="G43" s="88" t="s">
        <v>263</v>
      </c>
    </row>
    <row r="44" spans="1:8" x14ac:dyDescent="0.2">
      <c r="A44" s="63">
        <v>1</v>
      </c>
      <c r="B44" s="45" t="s">
        <v>575</v>
      </c>
      <c r="C44" s="152" t="s">
        <v>741</v>
      </c>
      <c r="D44" s="45" t="s">
        <v>453</v>
      </c>
      <c r="E44" s="45">
        <v>92000000</v>
      </c>
      <c r="F44" s="67">
        <v>62029</v>
      </c>
      <c r="G44" s="45" t="s">
        <v>742</v>
      </c>
    </row>
    <row r="45" spans="1:8" x14ac:dyDescent="0.2">
      <c r="A45" s="63">
        <v>2</v>
      </c>
      <c r="B45" s="45" t="s">
        <v>743</v>
      </c>
      <c r="C45" s="152" t="s">
        <v>744</v>
      </c>
      <c r="D45" s="45" t="s">
        <v>449</v>
      </c>
      <c r="E45" s="45">
        <v>56000000</v>
      </c>
      <c r="F45" s="67">
        <v>62068</v>
      </c>
      <c r="G45" s="45" t="s">
        <v>676</v>
      </c>
    </row>
    <row r="46" spans="1:8" x14ac:dyDescent="0.2">
      <c r="A46" s="63">
        <v>3</v>
      </c>
      <c r="B46" s="45" t="s">
        <v>745</v>
      </c>
      <c r="C46" s="152" t="s">
        <v>746</v>
      </c>
      <c r="D46" s="45" t="s">
        <v>458</v>
      </c>
      <c r="E46" s="45">
        <v>3619617400</v>
      </c>
      <c r="F46" s="67">
        <v>62101</v>
      </c>
      <c r="G46" s="45" t="s">
        <v>747</v>
      </c>
    </row>
    <row r="47" spans="1:8" x14ac:dyDescent="0.2">
      <c r="A47" s="63">
        <v>4</v>
      </c>
      <c r="B47" s="45" t="s">
        <v>659</v>
      </c>
      <c r="C47" s="153">
        <v>0.13055555555555556</v>
      </c>
      <c r="D47" s="108" t="s">
        <v>453</v>
      </c>
      <c r="E47" s="45">
        <v>70000000</v>
      </c>
      <c r="F47" s="67" t="s">
        <v>749</v>
      </c>
      <c r="G47" s="45" t="s">
        <v>578</v>
      </c>
    </row>
    <row r="48" spans="1:8" x14ac:dyDescent="0.2">
      <c r="A48" s="154">
        <v>5</v>
      </c>
      <c r="B48" s="155" t="s">
        <v>854</v>
      </c>
      <c r="C48" s="154" t="s">
        <v>855</v>
      </c>
      <c r="D48" s="155" t="s">
        <v>856</v>
      </c>
      <c r="E48" s="155">
        <v>101250000</v>
      </c>
      <c r="F48" s="156">
        <v>62179</v>
      </c>
      <c r="G48" s="150" t="s">
        <v>742</v>
      </c>
    </row>
    <row r="49" spans="1:7" ht="13.5" thickBot="1" x14ac:dyDescent="0.25">
      <c r="A49" s="147"/>
      <c r="B49" s="148"/>
      <c r="C49" s="147"/>
      <c r="D49" s="149" t="s">
        <v>39</v>
      </c>
      <c r="E49" s="148">
        <f>SUM(E44:E48)</f>
        <v>3938867400</v>
      </c>
      <c r="F49" s="147"/>
      <c r="G49" s="147"/>
    </row>
    <row r="50" spans="1:7" ht="13.5" thickTop="1" x14ac:dyDescent="0.2"/>
    <row r="52" spans="1:7" x14ac:dyDescent="0.2">
      <c r="B52" s="75" t="s">
        <v>750</v>
      </c>
    </row>
    <row r="53" spans="1:7" x14ac:dyDescent="0.2">
      <c r="B53" s="75" t="s">
        <v>740</v>
      </c>
    </row>
    <row r="55" spans="1:7" ht="29.25" thickBot="1" x14ac:dyDescent="0.25">
      <c r="A55" s="111" t="s">
        <v>700</v>
      </c>
      <c r="B55" s="111" t="s">
        <v>701</v>
      </c>
      <c r="C55" s="112" t="s">
        <v>36</v>
      </c>
      <c r="D55" s="112" t="s">
        <v>262</v>
      </c>
      <c r="E55" s="113" t="s">
        <v>751</v>
      </c>
    </row>
    <row r="56" spans="1:7" x14ac:dyDescent="0.2">
      <c r="A56" s="1467">
        <v>1</v>
      </c>
      <c r="B56" s="1468" t="s">
        <v>752</v>
      </c>
      <c r="C56">
        <v>2641</v>
      </c>
      <c r="D56">
        <v>264100</v>
      </c>
      <c r="E56" s="1466">
        <v>61821</v>
      </c>
    </row>
    <row r="57" spans="1:7" x14ac:dyDescent="0.2">
      <c r="A57" s="1467"/>
      <c r="B57" s="1468"/>
      <c r="C57">
        <v>57872</v>
      </c>
      <c r="D57">
        <v>5787200</v>
      </c>
      <c r="E57" s="1466"/>
    </row>
    <row r="58" spans="1:7" x14ac:dyDescent="0.2">
      <c r="A58" s="109">
        <v>2</v>
      </c>
      <c r="B58" s="110" t="s">
        <v>753</v>
      </c>
      <c r="C58">
        <v>293244</v>
      </c>
      <c r="D58">
        <v>29324400</v>
      </c>
      <c r="E58" s="114">
        <v>61821</v>
      </c>
    </row>
    <row r="59" spans="1:7" x14ac:dyDescent="0.2">
      <c r="A59" s="109">
        <v>3</v>
      </c>
      <c r="B59" s="110" t="s">
        <v>632</v>
      </c>
      <c r="C59">
        <v>230690</v>
      </c>
      <c r="D59">
        <v>23069000</v>
      </c>
      <c r="E59" s="114">
        <v>61839</v>
      </c>
    </row>
    <row r="60" spans="1:7" x14ac:dyDescent="0.2">
      <c r="A60" s="109">
        <v>4</v>
      </c>
      <c r="B60" s="110" t="s">
        <v>754</v>
      </c>
      <c r="C60">
        <v>57750</v>
      </c>
      <c r="D60">
        <v>5775000</v>
      </c>
      <c r="E60" s="114">
        <v>61868</v>
      </c>
    </row>
    <row r="61" spans="1:7" x14ac:dyDescent="0.2">
      <c r="A61" s="109">
        <v>5</v>
      </c>
      <c r="B61" s="110" t="s">
        <v>755</v>
      </c>
      <c r="C61">
        <v>275000</v>
      </c>
      <c r="D61">
        <v>27500000</v>
      </c>
      <c r="E61" s="114">
        <v>61870</v>
      </c>
    </row>
    <row r="62" spans="1:7" x14ac:dyDescent="0.2">
      <c r="A62" s="109">
        <v>6</v>
      </c>
      <c r="B62" s="110" t="s">
        <v>756</v>
      </c>
      <c r="C62">
        <v>193200</v>
      </c>
      <c r="D62">
        <v>19320000</v>
      </c>
      <c r="E62" s="114">
        <v>61872</v>
      </c>
    </row>
    <row r="63" spans="1:7" x14ac:dyDescent="0.2">
      <c r="A63" s="109">
        <v>7</v>
      </c>
      <c r="B63" s="110" t="s">
        <v>757</v>
      </c>
      <c r="C63">
        <v>273000</v>
      </c>
      <c r="D63">
        <v>27300000</v>
      </c>
      <c r="E63" s="114">
        <v>61873</v>
      </c>
    </row>
    <row r="64" spans="1:7" x14ac:dyDescent="0.2">
      <c r="A64" s="109">
        <v>8</v>
      </c>
      <c r="B64" s="110" t="s">
        <v>758</v>
      </c>
      <c r="C64">
        <v>138631</v>
      </c>
      <c r="D64">
        <v>13863100</v>
      </c>
      <c r="E64" s="114">
        <v>61874</v>
      </c>
    </row>
    <row r="65" spans="1:5" x14ac:dyDescent="0.2">
      <c r="A65" s="109">
        <v>9</v>
      </c>
      <c r="B65" s="110" t="s">
        <v>759</v>
      </c>
      <c r="C65">
        <v>979618</v>
      </c>
      <c r="D65">
        <v>97961800</v>
      </c>
      <c r="E65" s="114">
        <v>61874</v>
      </c>
    </row>
    <row r="66" spans="1:5" x14ac:dyDescent="0.2">
      <c r="A66" s="109">
        <v>10</v>
      </c>
      <c r="B66" s="110" t="s">
        <v>760</v>
      </c>
      <c r="C66">
        <v>106775</v>
      </c>
      <c r="D66">
        <v>10677500</v>
      </c>
      <c r="E66" s="114">
        <v>61880</v>
      </c>
    </row>
    <row r="67" spans="1:5" x14ac:dyDescent="0.2">
      <c r="A67" s="1467">
        <v>11</v>
      </c>
      <c r="B67" s="1468" t="s">
        <v>761</v>
      </c>
      <c r="C67">
        <v>275400</v>
      </c>
      <c r="D67">
        <v>27540000</v>
      </c>
      <c r="E67" s="1466">
        <v>61883</v>
      </c>
    </row>
    <row r="68" spans="1:5" x14ac:dyDescent="0.2">
      <c r="A68" s="1467"/>
      <c r="B68" s="1468"/>
      <c r="C68">
        <v>270570</v>
      </c>
      <c r="D68">
        <v>27057000</v>
      </c>
      <c r="E68" s="1466"/>
    </row>
    <row r="69" spans="1:5" x14ac:dyDescent="0.2">
      <c r="A69" s="109">
        <v>12</v>
      </c>
      <c r="B69" s="110" t="s">
        <v>762</v>
      </c>
      <c r="C69">
        <v>166011</v>
      </c>
      <c r="D69">
        <v>16601100</v>
      </c>
      <c r="E69" s="114">
        <v>61895</v>
      </c>
    </row>
    <row r="70" spans="1:5" x14ac:dyDescent="0.2">
      <c r="A70" s="109">
        <v>13</v>
      </c>
      <c r="B70" s="110" t="s">
        <v>763</v>
      </c>
      <c r="C70">
        <v>925545</v>
      </c>
      <c r="D70">
        <v>92554500</v>
      </c>
      <c r="E70" s="114">
        <v>61895</v>
      </c>
    </row>
    <row r="71" spans="1:5" x14ac:dyDescent="0.2">
      <c r="A71" s="109">
        <v>14</v>
      </c>
      <c r="B71" s="110" t="s">
        <v>764</v>
      </c>
      <c r="C71">
        <v>71387</v>
      </c>
      <c r="D71">
        <v>7138700</v>
      </c>
      <c r="E71" s="114">
        <v>61900</v>
      </c>
    </row>
    <row r="72" spans="1:5" x14ac:dyDescent="0.2">
      <c r="A72" s="109">
        <v>15</v>
      </c>
      <c r="B72" s="110" t="s">
        <v>765</v>
      </c>
      <c r="C72">
        <v>802094</v>
      </c>
      <c r="D72">
        <v>80209400</v>
      </c>
      <c r="E72" s="114">
        <v>61950</v>
      </c>
    </row>
    <row r="73" spans="1:5" x14ac:dyDescent="0.2">
      <c r="A73" s="109">
        <v>16</v>
      </c>
      <c r="B73" s="110" t="s">
        <v>766</v>
      </c>
      <c r="C73">
        <v>160000</v>
      </c>
      <c r="D73">
        <v>16000000</v>
      </c>
      <c r="E73" s="114">
        <v>61966</v>
      </c>
    </row>
    <row r="74" spans="1:5" x14ac:dyDescent="0.2">
      <c r="A74" s="109">
        <v>17</v>
      </c>
      <c r="B74" s="110" t="s">
        <v>767</v>
      </c>
      <c r="C74">
        <v>60000</v>
      </c>
      <c r="D74">
        <v>6000000</v>
      </c>
      <c r="E74" s="114">
        <v>61966</v>
      </c>
    </row>
    <row r="75" spans="1:5" x14ac:dyDescent="0.2">
      <c r="A75" s="109">
        <v>18</v>
      </c>
      <c r="B75" s="110" t="s">
        <v>768</v>
      </c>
      <c r="C75">
        <v>82387</v>
      </c>
      <c r="D75">
        <v>8238700</v>
      </c>
      <c r="E75" s="114">
        <v>61976</v>
      </c>
    </row>
    <row r="76" spans="1:5" x14ac:dyDescent="0.2">
      <c r="A76" s="109">
        <v>19</v>
      </c>
      <c r="B76" s="110" t="s">
        <v>769</v>
      </c>
      <c r="C76">
        <v>178517</v>
      </c>
      <c r="D76">
        <v>17851700</v>
      </c>
      <c r="E76" s="114" t="s">
        <v>770</v>
      </c>
    </row>
    <row r="77" spans="1:5" x14ac:dyDescent="0.2">
      <c r="A77" s="109">
        <v>20</v>
      </c>
      <c r="B77" s="110" t="s">
        <v>771</v>
      </c>
      <c r="C77">
        <v>250000</v>
      </c>
      <c r="D77">
        <v>25000000</v>
      </c>
      <c r="E77" s="114">
        <v>61982</v>
      </c>
    </row>
    <row r="78" spans="1:5" x14ac:dyDescent="0.2">
      <c r="A78" s="109">
        <v>21</v>
      </c>
      <c r="B78" s="110" t="s">
        <v>772</v>
      </c>
      <c r="C78">
        <v>4070720</v>
      </c>
      <c r="D78">
        <v>407072000</v>
      </c>
      <c r="E78" s="114">
        <v>61982</v>
      </c>
    </row>
    <row r="79" spans="1:5" x14ac:dyDescent="0.2">
      <c r="A79" s="109">
        <v>22</v>
      </c>
      <c r="B79" s="110" t="s">
        <v>773</v>
      </c>
      <c r="C79">
        <v>156250</v>
      </c>
      <c r="D79">
        <v>15625000</v>
      </c>
      <c r="E79" s="114">
        <v>61982</v>
      </c>
    </row>
    <row r="80" spans="1:5" x14ac:dyDescent="0.2">
      <c r="A80" s="109">
        <v>23</v>
      </c>
      <c r="B80" s="110" t="s">
        <v>774</v>
      </c>
      <c r="C80">
        <v>235564</v>
      </c>
      <c r="D80">
        <v>23556400</v>
      </c>
      <c r="E80" s="114">
        <v>61991</v>
      </c>
    </row>
    <row r="81" spans="1:5" x14ac:dyDescent="0.2">
      <c r="A81" s="109">
        <v>24</v>
      </c>
      <c r="B81" s="110" t="s">
        <v>775</v>
      </c>
      <c r="C81">
        <v>139944</v>
      </c>
      <c r="D81">
        <v>13994400</v>
      </c>
      <c r="E81" s="114">
        <v>62004</v>
      </c>
    </row>
    <row r="82" spans="1:5" x14ac:dyDescent="0.2">
      <c r="A82" s="109">
        <v>25</v>
      </c>
      <c r="B82" s="110" t="s">
        <v>776</v>
      </c>
      <c r="C82">
        <v>560000</v>
      </c>
      <c r="D82">
        <v>56000000</v>
      </c>
      <c r="E82" s="114">
        <v>62004</v>
      </c>
    </row>
    <row r="83" spans="1:5" x14ac:dyDescent="0.2">
      <c r="A83" s="109">
        <v>26</v>
      </c>
      <c r="B83" s="110" t="s">
        <v>777</v>
      </c>
      <c r="C83">
        <v>3581861</v>
      </c>
      <c r="D83">
        <v>35818610</v>
      </c>
      <c r="E83" s="114">
        <v>62005</v>
      </c>
    </row>
    <row r="84" spans="1:5" x14ac:dyDescent="0.2">
      <c r="A84" s="109">
        <v>27</v>
      </c>
      <c r="B84" s="110" t="s">
        <v>778</v>
      </c>
      <c r="C84">
        <v>4037920</v>
      </c>
      <c r="D84">
        <v>403792000</v>
      </c>
      <c r="E84" s="114">
        <v>62010</v>
      </c>
    </row>
    <row r="85" spans="1:5" x14ac:dyDescent="0.2">
      <c r="A85" s="109">
        <v>28</v>
      </c>
      <c r="B85" s="110" t="s">
        <v>604</v>
      </c>
      <c r="C85">
        <v>200000</v>
      </c>
      <c r="D85">
        <v>20000000</v>
      </c>
      <c r="E85" s="114">
        <v>62011</v>
      </c>
    </row>
    <row r="86" spans="1:5" x14ac:dyDescent="0.2">
      <c r="A86" s="109">
        <v>29</v>
      </c>
      <c r="B86" s="110" t="s">
        <v>779</v>
      </c>
      <c r="C86">
        <v>797640</v>
      </c>
      <c r="D86">
        <v>79764000</v>
      </c>
      <c r="E86" s="114">
        <v>62013</v>
      </c>
    </row>
    <row r="87" spans="1:5" x14ac:dyDescent="0.2">
      <c r="A87" s="109">
        <v>30</v>
      </c>
      <c r="B87" s="110" t="s">
        <v>575</v>
      </c>
      <c r="C87">
        <v>230000</v>
      </c>
      <c r="D87">
        <v>23000000</v>
      </c>
      <c r="E87" s="114">
        <v>62024</v>
      </c>
    </row>
    <row r="88" spans="1:5" x14ac:dyDescent="0.2">
      <c r="A88" s="109">
        <v>31</v>
      </c>
      <c r="B88" s="110" t="s">
        <v>780</v>
      </c>
      <c r="C88">
        <v>73140</v>
      </c>
      <c r="D88">
        <v>7314000</v>
      </c>
      <c r="E88" s="114">
        <v>62026</v>
      </c>
    </row>
    <row r="89" spans="1:5" x14ac:dyDescent="0.2">
      <c r="A89" s="109">
        <v>32</v>
      </c>
      <c r="B89" s="110" t="s">
        <v>664</v>
      </c>
      <c r="C89">
        <v>2617906</v>
      </c>
      <c r="D89">
        <v>261790600</v>
      </c>
      <c r="E89" s="114">
        <v>62029</v>
      </c>
    </row>
    <row r="90" spans="1:5" x14ac:dyDescent="0.2">
      <c r="A90" s="109">
        <v>33</v>
      </c>
      <c r="B90" s="110" t="s">
        <v>781</v>
      </c>
      <c r="C90">
        <v>117300</v>
      </c>
      <c r="D90">
        <v>11730000</v>
      </c>
      <c r="E90" s="114">
        <v>62035</v>
      </c>
    </row>
    <row r="91" spans="1:5" x14ac:dyDescent="0.2">
      <c r="A91" s="109">
        <v>34</v>
      </c>
      <c r="B91" s="110" t="s">
        <v>729</v>
      </c>
      <c r="C91">
        <v>3694907</v>
      </c>
      <c r="D91">
        <v>369490700</v>
      </c>
      <c r="E91" s="114">
        <v>62049</v>
      </c>
    </row>
    <row r="92" spans="1:5" x14ac:dyDescent="0.2">
      <c r="A92" s="109">
        <v>35</v>
      </c>
      <c r="B92" s="110" t="s">
        <v>782</v>
      </c>
      <c r="C92">
        <v>205396</v>
      </c>
      <c r="D92">
        <v>20539600</v>
      </c>
      <c r="E92" s="114">
        <v>62068</v>
      </c>
    </row>
    <row r="93" spans="1:5" x14ac:dyDescent="0.2">
      <c r="A93" s="109">
        <v>36</v>
      </c>
      <c r="B93" s="110" t="s">
        <v>783</v>
      </c>
      <c r="C93">
        <v>2437320</v>
      </c>
      <c r="D93">
        <v>243732000</v>
      </c>
      <c r="E93" s="114">
        <v>62076</v>
      </c>
    </row>
    <row r="94" spans="1:5" x14ac:dyDescent="0.2">
      <c r="A94" s="109">
        <v>37</v>
      </c>
      <c r="B94" s="110" t="s">
        <v>784</v>
      </c>
      <c r="C94">
        <v>1550000</v>
      </c>
      <c r="D94">
        <v>155000000</v>
      </c>
      <c r="E94" s="114">
        <v>62076</v>
      </c>
    </row>
    <row r="95" spans="1:5" x14ac:dyDescent="0.2">
      <c r="A95" s="109">
        <v>38</v>
      </c>
      <c r="B95" s="110" t="s">
        <v>785</v>
      </c>
      <c r="C95">
        <v>236628</v>
      </c>
      <c r="D95">
        <v>23662800</v>
      </c>
      <c r="E95" s="114">
        <v>62077</v>
      </c>
    </row>
    <row r="96" spans="1:5" x14ac:dyDescent="0.2">
      <c r="A96" s="109">
        <v>39</v>
      </c>
      <c r="B96" s="110" t="s">
        <v>632</v>
      </c>
      <c r="C96">
        <v>217745</v>
      </c>
      <c r="D96">
        <v>21774500</v>
      </c>
      <c r="E96" s="114">
        <v>62077</v>
      </c>
    </row>
    <row r="97" spans="1:5" x14ac:dyDescent="0.2">
      <c r="A97" s="109">
        <v>40</v>
      </c>
      <c r="B97" s="110" t="s">
        <v>766</v>
      </c>
      <c r="C97">
        <v>84000</v>
      </c>
      <c r="D97">
        <v>8400000</v>
      </c>
      <c r="E97" s="114">
        <v>62081</v>
      </c>
    </row>
    <row r="98" spans="1:5" x14ac:dyDescent="0.2">
      <c r="A98" s="109">
        <v>41</v>
      </c>
      <c r="B98" s="110" t="s">
        <v>675</v>
      </c>
      <c r="C98">
        <v>60000</v>
      </c>
      <c r="D98">
        <v>6000000</v>
      </c>
      <c r="E98" s="114">
        <v>62081</v>
      </c>
    </row>
    <row r="99" spans="1:5" x14ac:dyDescent="0.2">
      <c r="A99" s="109">
        <v>42</v>
      </c>
      <c r="B99" s="110" t="s">
        <v>786</v>
      </c>
      <c r="C99">
        <v>418484</v>
      </c>
      <c r="D99">
        <v>41848400</v>
      </c>
      <c r="E99" s="114">
        <v>62081</v>
      </c>
    </row>
    <row r="100" spans="1:5" x14ac:dyDescent="0.2">
      <c r="A100" s="109">
        <v>43</v>
      </c>
      <c r="B100" s="110" t="s">
        <v>787</v>
      </c>
      <c r="C100">
        <v>946593</v>
      </c>
      <c r="D100">
        <v>94659300</v>
      </c>
      <c r="E100" s="114">
        <v>62083</v>
      </c>
    </row>
    <row r="101" spans="1:5" x14ac:dyDescent="0.2">
      <c r="A101" s="109">
        <v>44</v>
      </c>
      <c r="B101" s="110" t="s">
        <v>788</v>
      </c>
      <c r="C101">
        <v>180576</v>
      </c>
      <c r="D101">
        <v>18057600</v>
      </c>
      <c r="E101" s="114">
        <v>62088</v>
      </c>
    </row>
    <row r="102" spans="1:5" x14ac:dyDescent="0.2">
      <c r="A102" s="109">
        <v>45</v>
      </c>
      <c r="B102" s="110" t="s">
        <v>789</v>
      </c>
      <c r="C102">
        <v>397704</v>
      </c>
      <c r="D102">
        <v>39770400</v>
      </c>
      <c r="E102" s="114">
        <v>62089</v>
      </c>
    </row>
    <row r="103" spans="1:5" x14ac:dyDescent="0.2">
      <c r="A103" s="109">
        <v>46</v>
      </c>
      <c r="B103" s="110" t="s">
        <v>731</v>
      </c>
      <c r="C103">
        <v>7550835</v>
      </c>
      <c r="D103">
        <v>755083500</v>
      </c>
      <c r="E103" s="114">
        <v>62097</v>
      </c>
    </row>
    <row r="104" spans="1:5" x14ac:dyDescent="0.2">
      <c r="A104" s="109">
        <v>47</v>
      </c>
      <c r="B104" s="110" t="s">
        <v>659</v>
      </c>
      <c r="C104">
        <v>300000</v>
      </c>
      <c r="D104">
        <v>30000000</v>
      </c>
      <c r="E104" s="114">
        <v>62098</v>
      </c>
    </row>
    <row r="105" spans="1:5" x14ac:dyDescent="0.2">
      <c r="A105" s="109">
        <v>48</v>
      </c>
      <c r="B105" s="110" t="s">
        <v>790</v>
      </c>
      <c r="C105">
        <v>1716000</v>
      </c>
      <c r="D105">
        <v>171600000</v>
      </c>
      <c r="E105" s="114">
        <v>62098</v>
      </c>
    </row>
    <row r="106" spans="1:5" x14ac:dyDescent="0.2">
      <c r="A106" s="109">
        <v>49</v>
      </c>
      <c r="B106" s="110" t="s">
        <v>791</v>
      </c>
      <c r="C106">
        <v>450000</v>
      </c>
      <c r="D106">
        <v>45000000</v>
      </c>
      <c r="E106" s="114">
        <v>62098</v>
      </c>
    </row>
    <row r="107" spans="1:5" x14ac:dyDescent="0.2">
      <c r="A107" s="109">
        <v>50</v>
      </c>
      <c r="B107" s="110" t="s">
        <v>764</v>
      </c>
      <c r="C107">
        <v>219248</v>
      </c>
      <c r="D107">
        <v>21924800</v>
      </c>
      <c r="E107" s="114">
        <v>62112</v>
      </c>
    </row>
    <row r="108" spans="1:5" x14ac:dyDescent="0.2">
      <c r="A108" s="109">
        <v>51</v>
      </c>
      <c r="B108" s="110" t="s">
        <v>792</v>
      </c>
      <c r="C108">
        <v>268636</v>
      </c>
      <c r="D108">
        <v>26863600</v>
      </c>
      <c r="E108" s="114">
        <v>62122</v>
      </c>
    </row>
    <row r="109" spans="1:5" x14ac:dyDescent="0.2">
      <c r="A109" s="109">
        <v>52</v>
      </c>
      <c r="B109" s="110" t="s">
        <v>793</v>
      </c>
      <c r="C109">
        <v>677445</v>
      </c>
      <c r="D109">
        <v>67744500</v>
      </c>
      <c r="E109" s="114">
        <v>62124</v>
      </c>
    </row>
    <row r="110" spans="1:5" x14ac:dyDescent="0.2">
      <c r="A110" s="109">
        <v>53</v>
      </c>
      <c r="B110" s="110" t="s">
        <v>605</v>
      </c>
      <c r="C110">
        <v>20000</v>
      </c>
      <c r="D110">
        <v>2000000</v>
      </c>
      <c r="E110" s="114">
        <v>62125</v>
      </c>
    </row>
    <row r="111" spans="1:5" x14ac:dyDescent="0.2">
      <c r="A111" s="109">
        <v>54</v>
      </c>
      <c r="B111" s="110" t="s">
        <v>794</v>
      </c>
      <c r="C111">
        <v>513000</v>
      </c>
      <c r="D111">
        <v>51300000</v>
      </c>
      <c r="E111" s="114">
        <v>62129</v>
      </c>
    </row>
    <row r="112" spans="1:5" x14ac:dyDescent="0.2">
      <c r="A112" s="109">
        <v>56</v>
      </c>
      <c r="B112" s="110" t="s">
        <v>768</v>
      </c>
      <c r="C112">
        <v>208247</v>
      </c>
      <c r="D112">
        <v>20824700</v>
      </c>
      <c r="E112" s="114">
        <v>62131</v>
      </c>
    </row>
    <row r="113" spans="1:5" x14ac:dyDescent="0.2">
      <c r="A113" s="109">
        <v>57</v>
      </c>
      <c r="B113" s="110" t="s">
        <v>698</v>
      </c>
      <c r="C113">
        <v>218696</v>
      </c>
      <c r="D113">
        <v>21869600</v>
      </c>
      <c r="E113" s="114">
        <v>62133</v>
      </c>
    </row>
    <row r="114" spans="1:5" x14ac:dyDescent="0.2">
      <c r="A114" s="109">
        <v>58</v>
      </c>
      <c r="B114" s="110" t="s">
        <v>795</v>
      </c>
      <c r="C114">
        <v>150000</v>
      </c>
      <c r="D114">
        <v>15000000</v>
      </c>
      <c r="E114" s="114">
        <v>62136</v>
      </c>
    </row>
    <row r="115" spans="1:5" x14ac:dyDescent="0.2">
      <c r="A115" s="109">
        <v>59</v>
      </c>
      <c r="B115" s="110" t="s">
        <v>756</v>
      </c>
      <c r="C115">
        <v>216384</v>
      </c>
      <c r="D115">
        <v>21638400</v>
      </c>
      <c r="E115" s="114">
        <v>62138</v>
      </c>
    </row>
    <row r="116" spans="1:5" x14ac:dyDescent="0.2">
      <c r="A116" s="109">
        <v>60</v>
      </c>
      <c r="B116" s="110" t="s">
        <v>796</v>
      </c>
      <c r="C116">
        <v>561600</v>
      </c>
      <c r="D116">
        <v>56160000</v>
      </c>
      <c r="E116" s="114">
        <v>62138</v>
      </c>
    </row>
    <row r="117" spans="1:5" x14ac:dyDescent="0.2">
      <c r="A117" s="109">
        <v>61</v>
      </c>
      <c r="B117" s="110" t="s">
        <v>797</v>
      </c>
      <c r="C117">
        <v>391666</v>
      </c>
      <c r="D117">
        <v>39166600</v>
      </c>
      <c r="E117" s="114">
        <v>62144</v>
      </c>
    </row>
    <row r="118" spans="1:5" x14ac:dyDescent="0.2">
      <c r="A118" s="109">
        <v>62</v>
      </c>
      <c r="B118" s="110" t="s">
        <v>763</v>
      </c>
      <c r="C118">
        <v>1002674</v>
      </c>
      <c r="D118">
        <v>100267400</v>
      </c>
      <c r="E118" s="114" t="s">
        <v>748</v>
      </c>
    </row>
    <row r="119" spans="1:5" x14ac:dyDescent="0.2">
      <c r="A119" s="109">
        <v>63</v>
      </c>
      <c r="B119" s="110" t="s">
        <v>798</v>
      </c>
      <c r="C119">
        <v>200000</v>
      </c>
      <c r="D119">
        <v>20000000</v>
      </c>
      <c r="E119" s="114" t="s">
        <v>799</v>
      </c>
    </row>
    <row r="120" spans="1:5" x14ac:dyDescent="0.2">
      <c r="A120" s="109">
        <v>64</v>
      </c>
      <c r="B120" s="110" t="s">
        <v>775</v>
      </c>
      <c r="C120">
        <v>138227</v>
      </c>
      <c r="D120">
        <v>13822700</v>
      </c>
      <c r="E120" s="114">
        <v>62156</v>
      </c>
    </row>
    <row r="121" spans="1:5" x14ac:dyDescent="0.2">
      <c r="A121" s="109">
        <v>65</v>
      </c>
      <c r="B121" s="110" t="s">
        <v>800</v>
      </c>
      <c r="C121">
        <v>40000</v>
      </c>
      <c r="D121">
        <v>4000000</v>
      </c>
      <c r="E121" s="114">
        <v>62159</v>
      </c>
    </row>
    <row r="122" spans="1:5" x14ac:dyDescent="0.2">
      <c r="A122" s="109">
        <v>66</v>
      </c>
      <c r="B122" s="110" t="s">
        <v>801</v>
      </c>
      <c r="C122">
        <v>320000</v>
      </c>
      <c r="D122">
        <v>32000000</v>
      </c>
      <c r="E122" s="114">
        <v>62161</v>
      </c>
    </row>
    <row r="123" spans="1:5" ht="13.5" thickBot="1" x14ac:dyDescent="0.25">
      <c r="A123" s="52"/>
      <c r="B123" s="116" t="s">
        <v>39</v>
      </c>
      <c r="C123" s="52">
        <v>48260588</v>
      </c>
      <c r="D123" s="52">
        <v>4503691310</v>
      </c>
      <c r="E123" s="117"/>
    </row>
    <row r="124" spans="1:5" ht="13.5" thickTop="1" x14ac:dyDescent="0.2">
      <c r="E124" s="115"/>
    </row>
    <row r="125" spans="1:5" x14ac:dyDescent="0.2">
      <c r="E125" s="115"/>
    </row>
    <row r="126" spans="1:5" x14ac:dyDescent="0.2">
      <c r="E126" s="115"/>
    </row>
    <row r="127" spans="1:5" x14ac:dyDescent="0.2">
      <c r="E127" s="115"/>
    </row>
    <row r="128" spans="1:5" x14ac:dyDescent="0.2">
      <c r="E128" s="115"/>
    </row>
    <row r="129" spans="5:5" x14ac:dyDescent="0.2">
      <c r="E129" s="115"/>
    </row>
    <row r="130" spans="5:5" x14ac:dyDescent="0.2">
      <c r="E130" s="115"/>
    </row>
    <row r="131" spans="5:5" x14ac:dyDescent="0.2">
      <c r="E131" s="115"/>
    </row>
    <row r="132" spans="5:5" x14ac:dyDescent="0.2">
      <c r="E132" s="115"/>
    </row>
    <row r="133" spans="5:5" x14ac:dyDescent="0.2">
      <c r="E133" s="115"/>
    </row>
    <row r="134" spans="5:5" x14ac:dyDescent="0.2">
      <c r="E134" s="115"/>
    </row>
    <row r="135" spans="5:5" x14ac:dyDescent="0.2">
      <c r="E135" s="115"/>
    </row>
    <row r="136" spans="5:5" x14ac:dyDescent="0.2">
      <c r="E136" s="115"/>
    </row>
    <row r="137" spans="5:5" x14ac:dyDescent="0.2">
      <c r="E137" s="115"/>
    </row>
    <row r="138" spans="5:5" x14ac:dyDescent="0.2">
      <c r="E138" s="115"/>
    </row>
    <row r="139" spans="5:5" x14ac:dyDescent="0.2">
      <c r="E139" s="115"/>
    </row>
    <row r="140" spans="5:5" x14ac:dyDescent="0.2">
      <c r="E140" s="115"/>
    </row>
    <row r="141" spans="5:5" x14ac:dyDescent="0.2">
      <c r="E141" s="115"/>
    </row>
    <row r="142" spans="5:5" x14ac:dyDescent="0.2">
      <c r="E142" s="115"/>
    </row>
    <row r="143" spans="5:5" x14ac:dyDescent="0.2">
      <c r="E143" s="115"/>
    </row>
    <row r="144" spans="5:5" x14ac:dyDescent="0.2">
      <c r="E144" s="115"/>
    </row>
  </sheetData>
  <mergeCells count="6">
    <mergeCell ref="E56:E57"/>
    <mergeCell ref="A67:A68"/>
    <mergeCell ref="B67:B68"/>
    <mergeCell ref="E67:E68"/>
    <mergeCell ref="A56:A57"/>
    <mergeCell ref="B56:B57"/>
  </mergeCells>
  <phoneticPr fontId="7" type="noConversion"/>
  <pageMargins left="0.46" right="0.13" top="0.94" bottom="0.22" header="0.5" footer="0.22"/>
  <pageSetup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6"/>
  <sheetViews>
    <sheetView view="pageBreakPreview" topLeftCell="A10" zoomScale="60" zoomScaleNormal="100" workbookViewId="0">
      <selection activeCell="C23" sqref="C23"/>
    </sheetView>
  </sheetViews>
  <sheetFormatPr defaultRowHeight="12.75" x14ac:dyDescent="0.2"/>
  <cols>
    <col min="1" max="1" width="9.140625" style="5" customWidth="1"/>
    <col min="2" max="2" width="34.42578125" bestFit="1" customWidth="1"/>
    <col min="3" max="3" width="17" bestFit="1" customWidth="1"/>
    <col min="4" max="4" width="16.5703125" bestFit="1" customWidth="1"/>
    <col min="5" max="5" width="21.42578125" customWidth="1"/>
    <col min="6" max="6" width="21.5703125" customWidth="1"/>
    <col min="7" max="7" width="14.28515625" style="5" customWidth="1"/>
    <col min="8" max="8" width="21" customWidth="1"/>
  </cols>
  <sheetData>
    <row r="2" spans="1:8" x14ac:dyDescent="0.2">
      <c r="B2" s="75" t="s">
        <v>40</v>
      </c>
    </row>
    <row r="3" spans="1:8" x14ac:dyDescent="0.2">
      <c r="B3" s="75" t="s">
        <v>688</v>
      </c>
    </row>
    <row r="5" spans="1:8" ht="27" customHeight="1" thickBot="1" x14ac:dyDescent="0.25">
      <c r="A5" s="99" t="s">
        <v>258</v>
      </c>
      <c r="B5" s="94" t="s">
        <v>259</v>
      </c>
      <c r="C5" s="94" t="s">
        <v>562</v>
      </c>
      <c r="D5" s="94" t="s">
        <v>508</v>
      </c>
      <c r="E5" s="95" t="s">
        <v>660</v>
      </c>
      <c r="F5" s="95" t="s">
        <v>661</v>
      </c>
      <c r="G5" s="96" t="s">
        <v>442</v>
      </c>
      <c r="H5" s="95" t="s">
        <v>263</v>
      </c>
    </row>
    <row r="6" spans="1:8" x14ac:dyDescent="0.2">
      <c r="A6" s="5">
        <v>1</v>
      </c>
      <c r="B6" t="s">
        <v>662</v>
      </c>
      <c r="C6" t="s">
        <v>663</v>
      </c>
      <c r="D6" t="s">
        <v>453</v>
      </c>
      <c r="E6" s="91">
        <v>50000000</v>
      </c>
      <c r="F6" s="92">
        <v>23500000</v>
      </c>
      <c r="G6" s="93">
        <v>61620</v>
      </c>
      <c r="H6" t="s">
        <v>571</v>
      </c>
    </row>
    <row r="7" spans="1:8" x14ac:dyDescent="0.2">
      <c r="A7" s="5">
        <v>2</v>
      </c>
      <c r="B7" t="s">
        <v>664</v>
      </c>
      <c r="C7" t="s">
        <v>105</v>
      </c>
      <c r="D7" t="s">
        <v>458</v>
      </c>
      <c r="E7" s="91">
        <v>400000000</v>
      </c>
      <c r="F7" s="92">
        <v>400000000</v>
      </c>
      <c r="G7" s="93">
        <v>61620</v>
      </c>
      <c r="H7" t="s">
        <v>665</v>
      </c>
    </row>
    <row r="8" spans="1:8" x14ac:dyDescent="0.2">
      <c r="A8" s="5">
        <v>3</v>
      </c>
      <c r="B8" t="s">
        <v>666</v>
      </c>
      <c r="C8" t="s">
        <v>663</v>
      </c>
      <c r="D8" t="s">
        <v>449</v>
      </c>
      <c r="E8" s="91">
        <v>200000000</v>
      </c>
      <c r="F8" s="92">
        <v>60000000</v>
      </c>
      <c r="G8" s="93">
        <v>61624</v>
      </c>
      <c r="H8" t="s">
        <v>667</v>
      </c>
    </row>
    <row r="9" spans="1:8" x14ac:dyDescent="0.2">
      <c r="A9" s="5">
        <v>4</v>
      </c>
      <c r="B9" t="s">
        <v>668</v>
      </c>
      <c r="C9" t="s">
        <v>663</v>
      </c>
      <c r="D9" t="s">
        <v>453</v>
      </c>
      <c r="E9" s="91">
        <v>100000000</v>
      </c>
      <c r="F9" s="92">
        <v>30000000</v>
      </c>
      <c r="G9" s="93">
        <v>61697</v>
      </c>
      <c r="H9" t="s">
        <v>669</v>
      </c>
    </row>
    <row r="10" spans="1:8" x14ac:dyDescent="0.2">
      <c r="A10" s="5">
        <v>5</v>
      </c>
      <c r="B10" t="s">
        <v>670</v>
      </c>
      <c r="C10" t="s">
        <v>663</v>
      </c>
      <c r="D10" t="s">
        <v>453</v>
      </c>
      <c r="E10" s="91">
        <v>200000000</v>
      </c>
      <c r="F10" s="92">
        <v>60000000</v>
      </c>
      <c r="G10" s="93">
        <v>61698</v>
      </c>
      <c r="H10" t="s">
        <v>671</v>
      </c>
    </row>
    <row r="11" spans="1:8" x14ac:dyDescent="0.2">
      <c r="A11" s="5">
        <v>6</v>
      </c>
      <c r="B11" t="s">
        <v>672</v>
      </c>
      <c r="C11" t="s">
        <v>663</v>
      </c>
      <c r="D11" t="s">
        <v>453</v>
      </c>
      <c r="E11" s="91">
        <v>25000000</v>
      </c>
      <c r="F11" s="92">
        <v>7500000</v>
      </c>
      <c r="G11" s="93">
        <v>61707</v>
      </c>
      <c r="H11" t="s">
        <v>571</v>
      </c>
    </row>
    <row r="12" spans="1:8" x14ac:dyDescent="0.2">
      <c r="A12" s="5">
        <v>7</v>
      </c>
      <c r="B12" t="s">
        <v>644</v>
      </c>
      <c r="C12" t="s">
        <v>105</v>
      </c>
      <c r="D12" t="s">
        <v>458</v>
      </c>
      <c r="E12" s="91">
        <v>400000000</v>
      </c>
      <c r="F12" s="92">
        <v>400000000</v>
      </c>
      <c r="G12" s="93">
        <v>61713</v>
      </c>
      <c r="H12" t="s">
        <v>665</v>
      </c>
    </row>
    <row r="13" spans="1:8" x14ac:dyDescent="0.2">
      <c r="A13" s="5">
        <v>8</v>
      </c>
      <c r="B13" t="s">
        <v>673</v>
      </c>
      <c r="C13" t="s">
        <v>663</v>
      </c>
      <c r="D13" t="s">
        <v>458</v>
      </c>
      <c r="E13" s="91">
        <v>2000000000</v>
      </c>
      <c r="F13" s="92">
        <v>600000000</v>
      </c>
      <c r="G13" s="93">
        <v>61720</v>
      </c>
      <c r="H13" t="s">
        <v>674</v>
      </c>
    </row>
    <row r="14" spans="1:8" x14ac:dyDescent="0.2">
      <c r="A14" s="5">
        <v>9</v>
      </c>
      <c r="B14" t="s">
        <v>675</v>
      </c>
      <c r="C14" t="s">
        <v>663</v>
      </c>
      <c r="D14" t="s">
        <v>453</v>
      </c>
      <c r="E14" s="91">
        <v>100000000</v>
      </c>
      <c r="F14" s="92">
        <v>30000000</v>
      </c>
      <c r="G14" s="93">
        <v>61735</v>
      </c>
      <c r="H14" t="s">
        <v>676</v>
      </c>
    </row>
    <row r="15" spans="1:8" x14ac:dyDescent="0.2">
      <c r="A15" s="5">
        <v>10</v>
      </c>
      <c r="B15" t="s">
        <v>677</v>
      </c>
      <c r="C15" t="s">
        <v>663</v>
      </c>
      <c r="D15" t="s">
        <v>453</v>
      </c>
      <c r="E15" s="91">
        <v>100000000</v>
      </c>
      <c r="F15" s="92">
        <v>30000000</v>
      </c>
      <c r="G15" s="93">
        <v>61742</v>
      </c>
      <c r="H15" t="s">
        <v>678</v>
      </c>
    </row>
    <row r="16" spans="1:8" x14ac:dyDescent="0.2">
      <c r="A16" s="5">
        <v>11</v>
      </c>
      <c r="B16" t="s">
        <v>679</v>
      </c>
      <c r="C16" t="s">
        <v>663</v>
      </c>
      <c r="D16" t="s">
        <v>453</v>
      </c>
      <c r="E16" s="91">
        <v>25000000</v>
      </c>
      <c r="F16" s="92">
        <v>7500000</v>
      </c>
      <c r="G16" s="93">
        <v>61743</v>
      </c>
      <c r="H16" t="s">
        <v>595</v>
      </c>
    </row>
    <row r="17" spans="1:8" x14ac:dyDescent="0.2">
      <c r="A17" s="5">
        <v>12</v>
      </c>
      <c r="B17" t="s">
        <v>680</v>
      </c>
      <c r="C17" t="s">
        <v>663</v>
      </c>
      <c r="D17" t="s">
        <v>453</v>
      </c>
      <c r="E17" s="91">
        <v>640000000</v>
      </c>
      <c r="F17" s="92">
        <v>240000000</v>
      </c>
      <c r="G17" s="93">
        <v>61746</v>
      </c>
      <c r="H17" t="s">
        <v>681</v>
      </c>
    </row>
    <row r="18" spans="1:8" x14ac:dyDescent="0.2">
      <c r="A18" s="5">
        <v>13</v>
      </c>
      <c r="B18" t="s">
        <v>682</v>
      </c>
      <c r="C18" t="s">
        <v>663</v>
      </c>
      <c r="D18" t="s">
        <v>453</v>
      </c>
      <c r="E18" s="91">
        <v>60000000</v>
      </c>
      <c r="F18" s="92">
        <v>21000000</v>
      </c>
      <c r="G18" s="93">
        <v>61755</v>
      </c>
      <c r="H18" t="s">
        <v>665</v>
      </c>
    </row>
    <row r="19" spans="1:8" x14ac:dyDescent="0.2">
      <c r="A19" s="5">
        <v>14</v>
      </c>
      <c r="B19" t="s">
        <v>683</v>
      </c>
      <c r="C19" t="s">
        <v>663</v>
      </c>
      <c r="D19" t="s">
        <v>449</v>
      </c>
      <c r="E19" s="91">
        <v>200000000</v>
      </c>
      <c r="F19" s="92">
        <v>80000000</v>
      </c>
      <c r="G19" s="93">
        <v>61756</v>
      </c>
      <c r="H19" t="s">
        <v>571</v>
      </c>
    </row>
    <row r="20" spans="1:8" x14ac:dyDescent="0.2">
      <c r="A20" s="5">
        <v>15</v>
      </c>
      <c r="B20" t="s">
        <v>684</v>
      </c>
      <c r="C20" t="s">
        <v>663</v>
      </c>
      <c r="D20" t="s">
        <v>453</v>
      </c>
      <c r="E20" s="91">
        <v>200000000</v>
      </c>
      <c r="F20" s="92">
        <v>60000000</v>
      </c>
      <c r="G20" s="93">
        <v>61773</v>
      </c>
      <c r="H20" t="s">
        <v>669</v>
      </c>
    </row>
    <row r="21" spans="1:8" x14ac:dyDescent="0.2">
      <c r="A21" s="5">
        <v>16</v>
      </c>
      <c r="B21" t="s">
        <v>685</v>
      </c>
      <c r="C21" t="s">
        <v>105</v>
      </c>
      <c r="D21" t="s">
        <v>458</v>
      </c>
      <c r="E21" s="91">
        <v>400000000</v>
      </c>
      <c r="F21" s="91">
        <v>400000000</v>
      </c>
      <c r="G21" s="93">
        <v>61793</v>
      </c>
      <c r="H21" t="s">
        <v>665</v>
      </c>
    </row>
    <row r="22" spans="1:8" x14ac:dyDescent="0.2">
      <c r="A22" s="5">
        <v>17</v>
      </c>
      <c r="B22" t="s">
        <v>686</v>
      </c>
      <c r="C22" t="s">
        <v>663</v>
      </c>
      <c r="D22" t="s">
        <v>453</v>
      </c>
      <c r="E22" s="91">
        <v>100000000</v>
      </c>
      <c r="F22" s="91">
        <v>34000000</v>
      </c>
      <c r="G22" s="93">
        <v>61798</v>
      </c>
      <c r="H22" t="s">
        <v>595</v>
      </c>
    </row>
    <row r="23" spans="1:8" x14ac:dyDescent="0.2">
      <c r="A23" s="5">
        <v>18</v>
      </c>
      <c r="B23" t="s">
        <v>687</v>
      </c>
      <c r="C23" t="s">
        <v>663</v>
      </c>
      <c r="D23" t="s">
        <v>453</v>
      </c>
      <c r="E23" s="91">
        <v>50000000</v>
      </c>
      <c r="F23" s="91">
        <v>15000000</v>
      </c>
      <c r="G23" s="93">
        <v>61805</v>
      </c>
      <c r="H23" t="s">
        <v>595</v>
      </c>
    </row>
    <row r="24" spans="1:8" ht="13.5" thickBot="1" x14ac:dyDescent="0.25">
      <c r="A24" s="69"/>
      <c r="B24" s="44"/>
      <c r="C24" s="44"/>
      <c r="D24" s="52" t="s">
        <v>39</v>
      </c>
      <c r="E24" s="97">
        <v>5250000000</v>
      </c>
      <c r="F24" s="98">
        <v>2498500000</v>
      </c>
      <c r="G24" s="69"/>
      <c r="H24" s="44"/>
    </row>
    <row r="25" spans="1:8" ht="13.5" thickTop="1" x14ac:dyDescent="0.2"/>
    <row r="26" spans="1:8" x14ac:dyDescent="0.2">
      <c r="B26" s="75" t="s">
        <v>640</v>
      </c>
    </row>
    <row r="27" spans="1:8" x14ac:dyDescent="0.2">
      <c r="B27" s="75" t="s">
        <v>688</v>
      </c>
    </row>
    <row r="29" spans="1:8" ht="26.25" thickBot="1" x14ac:dyDescent="0.25">
      <c r="A29" s="99" t="s">
        <v>258</v>
      </c>
      <c r="B29" s="94" t="s">
        <v>259</v>
      </c>
      <c r="C29" s="94" t="s">
        <v>441</v>
      </c>
      <c r="D29" s="94" t="s">
        <v>508</v>
      </c>
      <c r="E29" s="94" t="s">
        <v>262</v>
      </c>
      <c r="F29" s="95" t="s">
        <v>442</v>
      </c>
      <c r="G29" s="99" t="s">
        <v>263</v>
      </c>
    </row>
    <row r="30" spans="1:8" x14ac:dyDescent="0.2">
      <c r="A30" s="5">
        <v>1</v>
      </c>
      <c r="B30" t="s">
        <v>689</v>
      </c>
      <c r="C30" t="s">
        <v>633</v>
      </c>
      <c r="D30" t="s">
        <v>449</v>
      </c>
      <c r="E30">
        <v>100000000</v>
      </c>
      <c r="F30" s="34">
        <v>61466</v>
      </c>
      <c r="G30" s="5" t="s">
        <v>690</v>
      </c>
    </row>
    <row r="31" spans="1:8" x14ac:dyDescent="0.2">
      <c r="A31" s="5">
        <v>2</v>
      </c>
      <c r="B31" t="s">
        <v>691</v>
      </c>
      <c r="C31" t="s">
        <v>648</v>
      </c>
      <c r="D31" t="s">
        <v>449</v>
      </c>
      <c r="E31">
        <v>33000000</v>
      </c>
      <c r="F31" s="34">
        <v>61472</v>
      </c>
      <c r="G31" s="5" t="s">
        <v>692</v>
      </c>
    </row>
    <row r="32" spans="1:8" x14ac:dyDescent="0.2">
      <c r="A32" s="5">
        <v>3</v>
      </c>
      <c r="B32" t="s">
        <v>632</v>
      </c>
      <c r="C32" t="s">
        <v>635</v>
      </c>
      <c r="D32" t="s">
        <v>453</v>
      </c>
      <c r="E32">
        <v>67850000</v>
      </c>
      <c r="F32" s="34">
        <v>61626</v>
      </c>
      <c r="G32" s="5" t="s">
        <v>693</v>
      </c>
    </row>
    <row r="33" spans="1:7" x14ac:dyDescent="0.2">
      <c r="A33" s="5">
        <v>4</v>
      </c>
      <c r="B33" t="s">
        <v>599</v>
      </c>
      <c r="C33" t="s">
        <v>629</v>
      </c>
      <c r="D33" t="s">
        <v>453</v>
      </c>
      <c r="E33">
        <v>60000000</v>
      </c>
      <c r="F33" s="34">
        <v>61741</v>
      </c>
      <c r="G33" s="5" t="s">
        <v>595</v>
      </c>
    </row>
    <row r="34" spans="1:7" x14ac:dyDescent="0.2">
      <c r="A34" s="5">
        <v>5</v>
      </c>
      <c r="B34" t="s">
        <v>694</v>
      </c>
      <c r="C34" t="s">
        <v>695</v>
      </c>
      <c r="D34" t="s">
        <v>449</v>
      </c>
      <c r="E34">
        <v>25326420</v>
      </c>
      <c r="F34" s="34">
        <v>61769</v>
      </c>
      <c r="G34" s="5" t="s">
        <v>595</v>
      </c>
    </row>
    <row r="35" spans="1:7" x14ac:dyDescent="0.2">
      <c r="A35" s="5">
        <v>6</v>
      </c>
      <c r="B35" t="s">
        <v>696</v>
      </c>
      <c r="C35" t="s">
        <v>637</v>
      </c>
      <c r="D35" t="s">
        <v>453</v>
      </c>
      <c r="E35">
        <v>148500000</v>
      </c>
      <c r="F35" s="34">
        <v>61770</v>
      </c>
      <c r="G35" s="5" t="s">
        <v>697</v>
      </c>
    </row>
    <row r="36" spans="1:7" x14ac:dyDescent="0.2">
      <c r="A36" s="5">
        <v>7</v>
      </c>
      <c r="B36" t="s">
        <v>698</v>
      </c>
      <c r="C36" t="s">
        <v>699</v>
      </c>
      <c r="D36" t="s">
        <v>449</v>
      </c>
      <c r="E36">
        <v>17000000</v>
      </c>
      <c r="F36" s="34">
        <v>61811</v>
      </c>
      <c r="G36" s="5" t="s">
        <v>676</v>
      </c>
    </row>
    <row r="37" spans="1:7" ht="13.5" thickBot="1" x14ac:dyDescent="0.25">
      <c r="A37" s="69"/>
      <c r="B37" s="44"/>
      <c r="C37" s="44"/>
      <c r="D37" s="52" t="s">
        <v>39</v>
      </c>
      <c r="E37" s="52">
        <v>451676420</v>
      </c>
      <c r="F37" s="44"/>
      <c r="G37" s="69"/>
    </row>
    <row r="38" spans="1:7" ht="13.5" thickTop="1" x14ac:dyDescent="0.2"/>
    <row r="39" spans="1:7" x14ac:dyDescent="0.2">
      <c r="B39" s="75" t="s">
        <v>706</v>
      </c>
    </row>
    <row r="40" spans="1:7" x14ac:dyDescent="0.2">
      <c r="B40" s="75" t="s">
        <v>688</v>
      </c>
    </row>
    <row r="42" spans="1:7" ht="13.5" thickBot="1" x14ac:dyDescent="0.25">
      <c r="A42" s="99" t="s">
        <v>700</v>
      </c>
      <c r="B42" s="94" t="s">
        <v>701</v>
      </c>
      <c r="C42" s="94" t="s">
        <v>702</v>
      </c>
      <c r="D42" s="94" t="s">
        <v>703</v>
      </c>
      <c r="E42" s="94" t="s">
        <v>704</v>
      </c>
      <c r="F42" s="94" t="s">
        <v>263</v>
      </c>
    </row>
    <row r="43" spans="1:7" x14ac:dyDescent="0.2">
      <c r="A43" s="5">
        <v>1</v>
      </c>
      <c r="B43" t="s">
        <v>705</v>
      </c>
      <c r="C43">
        <v>360371</v>
      </c>
      <c r="D43" s="34">
        <v>61683</v>
      </c>
      <c r="E43" t="s">
        <v>564</v>
      </c>
      <c r="F43" t="s">
        <v>678</v>
      </c>
    </row>
    <row r="44" spans="1:7" x14ac:dyDescent="0.2">
      <c r="A44" s="5">
        <v>2</v>
      </c>
      <c r="B44" t="s">
        <v>705</v>
      </c>
      <c r="C44">
        <v>138760</v>
      </c>
      <c r="D44" s="34">
        <v>61683</v>
      </c>
      <c r="E44" t="s">
        <v>564</v>
      </c>
      <c r="F44" t="s">
        <v>678</v>
      </c>
    </row>
    <row r="45" spans="1:7" ht="13.5" thickBot="1" x14ac:dyDescent="0.25">
      <c r="A45" s="69"/>
      <c r="B45" s="52" t="s">
        <v>39</v>
      </c>
      <c r="C45" s="52">
        <v>499131</v>
      </c>
      <c r="D45" s="44"/>
      <c r="E45" s="44"/>
      <c r="F45" s="44"/>
    </row>
    <row r="46" spans="1:7" ht="13.5" thickTop="1" x14ac:dyDescent="0.2"/>
  </sheetData>
  <phoneticPr fontId="7" type="noConversion"/>
  <pageMargins left="0.28000000000000003" right="0.16" top="1" bottom="1" header="0.5" footer="0.5"/>
  <pageSetup scale="7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9"/>
  <sheetViews>
    <sheetView topLeftCell="A43" workbookViewId="0">
      <selection activeCell="B17" sqref="B17"/>
    </sheetView>
  </sheetViews>
  <sheetFormatPr defaultRowHeight="12.75" x14ac:dyDescent="0.2"/>
  <cols>
    <col min="2" max="2" width="38.28515625" customWidth="1"/>
    <col min="3" max="3" width="11.7109375" customWidth="1"/>
    <col min="4" max="4" width="16.5703125" customWidth="1"/>
    <col min="5" max="5" width="20" customWidth="1"/>
    <col min="6" max="6" width="20.28515625" style="5" customWidth="1"/>
    <col min="7" max="7" width="14.140625" customWidth="1"/>
    <col min="8" max="8" width="13.5703125" customWidth="1"/>
    <col min="9" max="9" width="46" customWidth="1"/>
  </cols>
  <sheetData>
    <row r="2" spans="1:9" x14ac:dyDescent="0.2">
      <c r="B2" s="7"/>
    </row>
    <row r="3" spans="1:9" x14ac:dyDescent="0.2">
      <c r="B3" s="7" t="s">
        <v>40</v>
      </c>
    </row>
    <row r="4" spans="1:9" x14ac:dyDescent="0.2">
      <c r="B4" s="7" t="s">
        <v>822</v>
      </c>
    </row>
    <row r="6" spans="1:9" x14ac:dyDescent="0.2">
      <c r="A6" s="75"/>
      <c r="B6" s="49"/>
      <c r="C6" s="79"/>
      <c r="D6" s="49"/>
      <c r="E6" s="49"/>
      <c r="F6" s="76"/>
      <c r="G6" s="49"/>
    </row>
    <row r="7" spans="1:9" ht="24.75" thickBot="1" x14ac:dyDescent="0.25">
      <c r="A7" s="123" t="s">
        <v>700</v>
      </c>
      <c r="B7" s="124" t="s">
        <v>259</v>
      </c>
      <c r="C7" s="123" t="s">
        <v>562</v>
      </c>
      <c r="D7" s="123" t="s">
        <v>508</v>
      </c>
      <c r="E7" s="123" t="s">
        <v>660</v>
      </c>
      <c r="F7" s="123" t="s">
        <v>661</v>
      </c>
      <c r="G7" s="123" t="s">
        <v>442</v>
      </c>
      <c r="H7" s="125" t="s">
        <v>263</v>
      </c>
      <c r="I7" s="123" t="s">
        <v>816</v>
      </c>
    </row>
    <row r="8" spans="1:9" x14ac:dyDescent="0.2">
      <c r="A8" s="120">
        <v>1</v>
      </c>
      <c r="B8" s="119" t="s">
        <v>806</v>
      </c>
      <c r="C8" s="119" t="s">
        <v>802</v>
      </c>
      <c r="D8" s="119" t="s">
        <v>453</v>
      </c>
      <c r="E8" s="121">
        <v>200000000</v>
      </c>
      <c r="F8" s="121">
        <v>70000000</v>
      </c>
      <c r="G8" s="122">
        <v>61159</v>
      </c>
      <c r="H8" s="119" t="s">
        <v>12</v>
      </c>
    </row>
    <row r="9" spans="1:9" x14ac:dyDescent="0.2">
      <c r="A9" s="120">
        <v>2</v>
      </c>
      <c r="B9" s="119" t="s">
        <v>807</v>
      </c>
      <c r="C9" s="119" t="s">
        <v>802</v>
      </c>
      <c r="D9" s="119" t="s">
        <v>453</v>
      </c>
      <c r="E9" s="121">
        <v>320000000</v>
      </c>
      <c r="F9" s="121">
        <v>96000000</v>
      </c>
      <c r="G9" s="122">
        <v>61160</v>
      </c>
      <c r="H9" s="119" t="s">
        <v>12</v>
      </c>
    </row>
    <row r="10" spans="1:9" ht="24" x14ac:dyDescent="0.2">
      <c r="A10" s="120">
        <v>3</v>
      </c>
      <c r="B10" s="119" t="s">
        <v>809</v>
      </c>
      <c r="D10" s="119" t="s">
        <v>730</v>
      </c>
      <c r="E10" s="119"/>
      <c r="F10" s="121">
        <v>270486000</v>
      </c>
      <c r="G10" s="122">
        <v>61163</v>
      </c>
      <c r="H10" s="119" t="s">
        <v>803</v>
      </c>
      <c r="I10" s="119" t="s">
        <v>823</v>
      </c>
    </row>
    <row r="11" spans="1:9" x14ac:dyDescent="0.2">
      <c r="A11" s="120">
        <v>4</v>
      </c>
      <c r="B11" s="119" t="s">
        <v>810</v>
      </c>
      <c r="C11" s="119" t="s">
        <v>663</v>
      </c>
      <c r="D11" s="119" t="s">
        <v>446</v>
      </c>
      <c r="E11" s="121">
        <v>360000000</v>
      </c>
      <c r="F11" s="121">
        <v>108000000</v>
      </c>
      <c r="G11" s="122">
        <v>61174</v>
      </c>
      <c r="H11" s="119" t="s">
        <v>697</v>
      </c>
      <c r="I11" s="119"/>
    </row>
    <row r="12" spans="1:9" x14ac:dyDescent="0.2">
      <c r="A12" s="120">
        <v>5</v>
      </c>
      <c r="B12" s="119" t="s">
        <v>818</v>
      </c>
      <c r="C12" s="119" t="s">
        <v>802</v>
      </c>
      <c r="D12" s="119" t="s">
        <v>453</v>
      </c>
      <c r="E12" s="121">
        <v>100000000</v>
      </c>
      <c r="F12" s="121">
        <v>30000000</v>
      </c>
      <c r="G12" s="122">
        <v>61211</v>
      </c>
      <c r="H12" s="119" t="s">
        <v>595</v>
      </c>
      <c r="I12" s="119"/>
    </row>
    <row r="13" spans="1:9" x14ac:dyDescent="0.2">
      <c r="A13" s="120">
        <v>6</v>
      </c>
      <c r="B13" s="119" t="s">
        <v>819</v>
      </c>
      <c r="C13" s="119" t="s">
        <v>802</v>
      </c>
      <c r="D13" s="119" t="s">
        <v>453</v>
      </c>
      <c r="E13" s="121">
        <v>100000000</v>
      </c>
      <c r="F13" s="121">
        <v>30000000</v>
      </c>
      <c r="G13" s="122">
        <v>61221</v>
      </c>
      <c r="H13" s="119" t="s">
        <v>693</v>
      </c>
      <c r="I13" s="119"/>
    </row>
    <row r="14" spans="1:9" x14ac:dyDescent="0.2">
      <c r="A14" s="120">
        <v>7</v>
      </c>
      <c r="B14" s="119" t="s">
        <v>811</v>
      </c>
      <c r="C14" s="119" t="s">
        <v>802</v>
      </c>
      <c r="D14" s="119" t="s">
        <v>453</v>
      </c>
      <c r="E14" s="121">
        <v>200100000</v>
      </c>
      <c r="F14" s="121">
        <v>66033000</v>
      </c>
      <c r="G14" s="122">
        <v>61233</v>
      </c>
      <c r="H14" s="119" t="s">
        <v>595</v>
      </c>
    </row>
    <row r="15" spans="1:9" x14ac:dyDescent="0.2">
      <c r="A15" s="120">
        <v>8</v>
      </c>
      <c r="B15" s="119" t="s">
        <v>812</v>
      </c>
      <c r="C15" s="119" t="s">
        <v>802</v>
      </c>
      <c r="D15" s="119" t="s">
        <v>804</v>
      </c>
      <c r="E15" s="121">
        <v>25000000</v>
      </c>
      <c r="F15" s="121">
        <v>10000000</v>
      </c>
      <c r="G15" s="122">
        <v>61253</v>
      </c>
      <c r="H15" s="119" t="s">
        <v>817</v>
      </c>
    </row>
    <row r="16" spans="1:9" x14ac:dyDescent="0.2">
      <c r="A16" s="120">
        <v>9</v>
      </c>
      <c r="B16" s="119" t="s">
        <v>813</v>
      </c>
      <c r="C16" s="119" t="s">
        <v>802</v>
      </c>
      <c r="D16" s="119" t="s">
        <v>804</v>
      </c>
      <c r="E16" s="121">
        <v>200000000</v>
      </c>
      <c r="F16" s="121">
        <v>74000000</v>
      </c>
      <c r="G16" s="122">
        <v>61258</v>
      </c>
      <c r="H16" s="119" t="s">
        <v>9</v>
      </c>
    </row>
    <row r="17" spans="1:9" x14ac:dyDescent="0.2">
      <c r="A17" s="120">
        <v>10</v>
      </c>
      <c r="B17" s="119" t="s">
        <v>808</v>
      </c>
      <c r="C17" s="119" t="s">
        <v>802</v>
      </c>
      <c r="D17" s="119" t="s">
        <v>453</v>
      </c>
      <c r="E17" s="121">
        <v>200000000</v>
      </c>
      <c r="F17" s="121">
        <v>60000000</v>
      </c>
      <c r="G17" s="122">
        <v>61313</v>
      </c>
      <c r="H17" s="119" t="s">
        <v>817</v>
      </c>
    </row>
    <row r="18" spans="1:9" x14ac:dyDescent="0.2">
      <c r="A18" s="120">
        <v>11</v>
      </c>
      <c r="B18" s="119" t="s">
        <v>814</v>
      </c>
      <c r="C18" s="119" t="s">
        <v>802</v>
      </c>
      <c r="D18" s="119" t="s">
        <v>453</v>
      </c>
      <c r="E18" s="121">
        <v>320000000</v>
      </c>
      <c r="F18" s="121">
        <v>96000000</v>
      </c>
      <c r="G18" s="122">
        <v>61349</v>
      </c>
      <c r="H18" s="119" t="s">
        <v>693</v>
      </c>
    </row>
    <row r="19" spans="1:9" x14ac:dyDescent="0.2">
      <c r="A19" s="120">
        <v>12</v>
      </c>
      <c r="B19" s="119" t="s">
        <v>805</v>
      </c>
      <c r="C19" s="119" t="s">
        <v>802</v>
      </c>
      <c r="D19" s="119" t="s">
        <v>458</v>
      </c>
      <c r="E19" s="121">
        <v>79089030</v>
      </c>
      <c r="F19" s="121">
        <v>79089030</v>
      </c>
      <c r="G19" s="122">
        <v>61374</v>
      </c>
      <c r="H19" s="119" t="s">
        <v>130</v>
      </c>
    </row>
    <row r="20" spans="1:9" x14ac:dyDescent="0.2">
      <c r="A20" s="120">
        <v>13</v>
      </c>
      <c r="B20" s="119" t="s">
        <v>809</v>
      </c>
      <c r="C20" s="119" t="s">
        <v>802</v>
      </c>
      <c r="D20" s="119" t="s">
        <v>730</v>
      </c>
      <c r="E20" s="119"/>
      <c r="F20" s="121">
        <v>548835840</v>
      </c>
      <c r="G20" s="122">
        <v>61391</v>
      </c>
      <c r="H20" s="119" t="s">
        <v>667</v>
      </c>
      <c r="I20" t="s">
        <v>824</v>
      </c>
    </row>
    <row r="21" spans="1:9" x14ac:dyDescent="0.2">
      <c r="A21" s="120">
        <v>14</v>
      </c>
      <c r="B21" s="119" t="s">
        <v>815</v>
      </c>
      <c r="C21" s="119" t="s">
        <v>802</v>
      </c>
      <c r="D21" s="119" t="s">
        <v>453</v>
      </c>
      <c r="E21" s="121">
        <v>200000000</v>
      </c>
      <c r="F21" s="121">
        <v>80000000</v>
      </c>
      <c r="G21" s="122">
        <v>61394</v>
      </c>
      <c r="H21" s="119" t="s">
        <v>595</v>
      </c>
    </row>
    <row r="22" spans="1:9" x14ac:dyDescent="0.2">
      <c r="A22" s="120">
        <v>15</v>
      </c>
      <c r="B22" s="119" t="s">
        <v>820</v>
      </c>
      <c r="C22" s="119" t="s">
        <v>802</v>
      </c>
      <c r="D22" s="119" t="s">
        <v>453</v>
      </c>
      <c r="E22" s="121">
        <v>200000000</v>
      </c>
      <c r="F22" s="121">
        <v>70000000</v>
      </c>
      <c r="G22" s="122">
        <v>61395</v>
      </c>
      <c r="H22" s="119" t="s">
        <v>693</v>
      </c>
    </row>
    <row r="23" spans="1:9" x14ac:dyDescent="0.2">
      <c r="A23" s="120">
        <v>16</v>
      </c>
      <c r="B23" s="119" t="s">
        <v>731</v>
      </c>
      <c r="C23" s="119" t="s">
        <v>105</v>
      </c>
      <c r="D23" s="119" t="s">
        <v>458</v>
      </c>
      <c r="E23" s="121">
        <v>300000000</v>
      </c>
      <c r="F23" s="121">
        <v>300000000</v>
      </c>
      <c r="G23" s="122">
        <v>61409</v>
      </c>
      <c r="H23" s="119" t="s">
        <v>676</v>
      </c>
    </row>
    <row r="24" spans="1:9" x14ac:dyDescent="0.2">
      <c r="A24" s="120">
        <v>17</v>
      </c>
      <c r="B24" s="119" t="s">
        <v>821</v>
      </c>
      <c r="C24" s="119" t="s">
        <v>802</v>
      </c>
      <c r="D24" s="119" t="s">
        <v>453</v>
      </c>
      <c r="E24" s="121">
        <v>100000000</v>
      </c>
      <c r="F24" s="121">
        <v>40000000</v>
      </c>
      <c r="G24" s="122">
        <v>61432</v>
      </c>
      <c r="H24" s="119" t="s">
        <v>697</v>
      </c>
    </row>
    <row r="25" spans="1:9" ht="13.5" thickBot="1" x14ac:dyDescent="0.25">
      <c r="A25" s="126"/>
      <c r="B25" s="126"/>
      <c r="C25" s="126"/>
      <c r="D25" s="127" t="s">
        <v>39</v>
      </c>
      <c r="E25" s="128">
        <v>2904189030</v>
      </c>
      <c r="F25" s="128">
        <v>2028443870</v>
      </c>
      <c r="G25" s="129"/>
      <c r="H25" s="126"/>
      <c r="I25" s="44"/>
    </row>
    <row r="26" spans="1:9" ht="13.5" thickTop="1" x14ac:dyDescent="0.2">
      <c r="A26" s="77"/>
      <c r="B26" s="74"/>
      <c r="C26" s="74"/>
      <c r="D26" s="74"/>
      <c r="E26" s="74"/>
      <c r="F26" s="78"/>
      <c r="G26" s="74"/>
    </row>
    <row r="27" spans="1:9" x14ac:dyDescent="0.2">
      <c r="A27" s="77"/>
      <c r="B27" s="74"/>
      <c r="C27" s="74"/>
      <c r="D27" s="74"/>
      <c r="E27" s="74"/>
      <c r="F27" s="78"/>
      <c r="G27" s="74"/>
    </row>
    <row r="28" spans="1:9" x14ac:dyDescent="0.2">
      <c r="A28" s="77"/>
      <c r="B28" s="75" t="s">
        <v>640</v>
      </c>
      <c r="C28" s="74"/>
      <c r="D28" s="74"/>
      <c r="E28" s="74"/>
      <c r="F28" s="78"/>
      <c r="G28" s="74"/>
    </row>
    <row r="29" spans="1:9" x14ac:dyDescent="0.2">
      <c r="A29" s="77"/>
      <c r="B29" s="7" t="s">
        <v>822</v>
      </c>
      <c r="C29" s="74"/>
      <c r="D29" s="74"/>
      <c r="E29" s="74"/>
      <c r="F29" s="78"/>
      <c r="G29" s="74"/>
    </row>
    <row r="30" spans="1:9" ht="15.75" x14ac:dyDescent="0.2">
      <c r="A30" s="118"/>
      <c r="B30" s="118"/>
      <c r="C30" s="118"/>
      <c r="D30" s="118"/>
      <c r="E30" s="118"/>
      <c r="F30" s="130"/>
      <c r="G30" s="118"/>
    </row>
    <row r="31" spans="1:9" ht="13.5" thickBot="1" x14ac:dyDescent="0.25">
      <c r="A31" s="131" t="s">
        <v>700</v>
      </c>
      <c r="B31" s="131" t="s">
        <v>259</v>
      </c>
      <c r="C31" s="131" t="s">
        <v>441</v>
      </c>
      <c r="D31" s="131" t="s">
        <v>508</v>
      </c>
      <c r="E31" s="131" t="s">
        <v>262</v>
      </c>
      <c r="F31" s="131" t="s">
        <v>442</v>
      </c>
      <c r="G31" s="131" t="s">
        <v>263</v>
      </c>
      <c r="H31" s="45"/>
    </row>
    <row r="32" spans="1:9" x14ac:dyDescent="0.2">
      <c r="A32" s="120">
        <v>1</v>
      </c>
      <c r="B32" s="119" t="s">
        <v>825</v>
      </c>
      <c r="C32" s="132">
        <v>4.2361111111111106E-2</v>
      </c>
      <c r="D32" s="119" t="s">
        <v>449</v>
      </c>
      <c r="E32" s="119">
        <v>50000000</v>
      </c>
      <c r="F32" s="134" t="s">
        <v>849</v>
      </c>
      <c r="G32" s="119" t="s">
        <v>724</v>
      </c>
      <c r="H32" s="45"/>
    </row>
    <row r="33" spans="1:8" x14ac:dyDescent="0.2">
      <c r="A33" s="120">
        <v>2</v>
      </c>
      <c r="B33" s="119" t="s">
        <v>826</v>
      </c>
      <c r="C33" s="132">
        <v>4.2361111111111106E-2</v>
      </c>
      <c r="D33" s="119" t="s">
        <v>449</v>
      </c>
      <c r="E33" s="119">
        <v>147809300</v>
      </c>
      <c r="F33" s="134" t="s">
        <v>849</v>
      </c>
      <c r="G33" s="119" t="s">
        <v>266</v>
      </c>
      <c r="H33" s="45"/>
    </row>
    <row r="34" spans="1:8" x14ac:dyDescent="0.2">
      <c r="A34" s="120">
        <v>3</v>
      </c>
      <c r="B34" s="119" t="s">
        <v>827</v>
      </c>
      <c r="C34" s="132">
        <v>8.4027777777777771E-2</v>
      </c>
      <c r="D34" s="119" t="s">
        <v>453</v>
      </c>
      <c r="E34" s="119">
        <v>55000000</v>
      </c>
      <c r="F34" s="134">
        <v>61130</v>
      </c>
      <c r="G34" s="119" t="s">
        <v>595</v>
      </c>
      <c r="H34" s="45"/>
    </row>
    <row r="35" spans="1:8" x14ac:dyDescent="0.2">
      <c r="A35" s="120">
        <v>4</v>
      </c>
      <c r="B35" s="119" t="s">
        <v>828</v>
      </c>
      <c r="C35" s="132">
        <v>0.8354166666666667</v>
      </c>
      <c r="D35" s="119" t="s">
        <v>458</v>
      </c>
      <c r="E35" s="119">
        <v>178200000</v>
      </c>
      <c r="F35" s="134">
        <v>61147</v>
      </c>
      <c r="G35" s="119" t="s">
        <v>12</v>
      </c>
      <c r="H35" s="45"/>
    </row>
    <row r="36" spans="1:8" x14ac:dyDescent="0.2">
      <c r="A36" s="120">
        <v>5</v>
      </c>
      <c r="B36" s="119" t="s">
        <v>779</v>
      </c>
      <c r="C36" s="132">
        <v>8.4027777777777771E-2</v>
      </c>
      <c r="D36" s="119" t="s">
        <v>449</v>
      </c>
      <c r="E36" s="119">
        <v>120000000</v>
      </c>
      <c r="F36" s="134">
        <v>61152</v>
      </c>
      <c r="G36" s="119" t="s">
        <v>829</v>
      </c>
      <c r="H36" s="45"/>
    </row>
    <row r="37" spans="1:8" x14ac:dyDescent="0.2">
      <c r="A37" s="120">
        <v>6</v>
      </c>
      <c r="B37" s="119" t="s">
        <v>830</v>
      </c>
      <c r="C37" s="133">
        <v>7.1180555555555548E-4</v>
      </c>
      <c r="D37" s="119" t="s">
        <v>453</v>
      </c>
      <c r="E37" s="119">
        <v>1209600000</v>
      </c>
      <c r="F37" s="134">
        <v>61158</v>
      </c>
      <c r="G37" s="119" t="s">
        <v>9</v>
      </c>
      <c r="H37" s="45"/>
    </row>
    <row r="38" spans="1:8" x14ac:dyDescent="0.2">
      <c r="A38" s="120">
        <v>7</v>
      </c>
      <c r="B38" s="119" t="s">
        <v>787</v>
      </c>
      <c r="C38" s="132">
        <v>4.2361111111111106E-2</v>
      </c>
      <c r="D38" s="119" t="s">
        <v>458</v>
      </c>
      <c r="E38" s="119">
        <v>1100000000</v>
      </c>
      <c r="F38" s="134">
        <v>61161</v>
      </c>
      <c r="G38" s="119" t="s">
        <v>724</v>
      </c>
      <c r="H38" s="45"/>
    </row>
    <row r="39" spans="1:8" x14ac:dyDescent="0.2">
      <c r="A39" s="120">
        <v>8</v>
      </c>
      <c r="B39" s="119" t="s">
        <v>831</v>
      </c>
      <c r="C39" s="132">
        <v>4.2361111111111106E-2</v>
      </c>
      <c r="D39" s="119" t="s">
        <v>449</v>
      </c>
      <c r="E39" s="119">
        <v>99000000</v>
      </c>
      <c r="F39" s="134">
        <v>61162</v>
      </c>
      <c r="G39" s="119" t="s">
        <v>832</v>
      </c>
      <c r="H39" s="45"/>
    </row>
    <row r="40" spans="1:8" x14ac:dyDescent="0.2">
      <c r="A40" s="120">
        <v>9</v>
      </c>
      <c r="B40" s="119" t="s">
        <v>847</v>
      </c>
      <c r="C40" s="132">
        <v>4.2361111111111106E-2</v>
      </c>
      <c r="D40" s="119" t="s">
        <v>453</v>
      </c>
      <c r="E40" s="119">
        <v>45144000</v>
      </c>
      <c r="F40" s="134">
        <v>61167</v>
      </c>
      <c r="G40" s="119" t="s">
        <v>595</v>
      </c>
      <c r="H40" s="45"/>
    </row>
    <row r="41" spans="1:8" x14ac:dyDescent="0.2">
      <c r="A41" s="120">
        <v>10</v>
      </c>
      <c r="B41" s="119" t="s">
        <v>833</v>
      </c>
      <c r="C41" s="132">
        <v>4.2361111111111106E-2</v>
      </c>
      <c r="D41" s="119" t="s">
        <v>453</v>
      </c>
      <c r="E41" s="119">
        <v>20000000</v>
      </c>
      <c r="F41" s="134">
        <v>61187</v>
      </c>
      <c r="G41" s="119" t="s">
        <v>266</v>
      </c>
      <c r="H41" s="45"/>
    </row>
    <row r="42" spans="1:8" x14ac:dyDescent="0.2">
      <c r="A42" s="120">
        <v>11</v>
      </c>
      <c r="B42" s="119" t="s">
        <v>762</v>
      </c>
      <c r="C42" s="132">
        <v>0.12569444444444444</v>
      </c>
      <c r="D42" s="119" t="s">
        <v>449</v>
      </c>
      <c r="E42" s="119">
        <v>30360000</v>
      </c>
      <c r="F42" s="134">
        <v>61216</v>
      </c>
      <c r="G42" s="119" t="s">
        <v>724</v>
      </c>
      <c r="H42" s="45"/>
    </row>
    <row r="43" spans="1:8" x14ac:dyDescent="0.2">
      <c r="A43" s="120">
        <v>12</v>
      </c>
      <c r="B43" s="119" t="s">
        <v>834</v>
      </c>
      <c r="C43" s="133">
        <v>7.1084490740740743E-4</v>
      </c>
      <c r="D43" s="119" t="s">
        <v>449</v>
      </c>
      <c r="E43" s="119">
        <v>117264400</v>
      </c>
      <c r="F43" s="134">
        <v>61226</v>
      </c>
      <c r="G43" s="119" t="s">
        <v>130</v>
      </c>
      <c r="H43" s="45"/>
    </row>
    <row r="44" spans="1:8" x14ac:dyDescent="0.2">
      <c r="A44" s="120">
        <v>13</v>
      </c>
      <c r="B44" s="119" t="s">
        <v>835</v>
      </c>
      <c r="C44" s="132">
        <v>0.12569444444444444</v>
      </c>
      <c r="D44" s="119" t="s">
        <v>449</v>
      </c>
      <c r="E44" s="119">
        <v>37500000</v>
      </c>
      <c r="F44" s="134">
        <v>61237</v>
      </c>
      <c r="G44" s="119" t="s">
        <v>9</v>
      </c>
      <c r="H44" s="45"/>
    </row>
    <row r="45" spans="1:8" x14ac:dyDescent="0.2">
      <c r="A45" s="120">
        <v>14</v>
      </c>
      <c r="B45" s="119" t="s">
        <v>836</v>
      </c>
      <c r="C45" s="132">
        <v>4.2361111111111106E-2</v>
      </c>
      <c r="D45" s="119" t="s">
        <v>449</v>
      </c>
      <c r="E45" s="119">
        <v>48483600</v>
      </c>
      <c r="F45" s="134">
        <v>61251</v>
      </c>
      <c r="G45" s="119" t="s">
        <v>676</v>
      </c>
      <c r="H45" s="45"/>
    </row>
    <row r="46" spans="1:8" x14ac:dyDescent="0.2">
      <c r="A46" s="120">
        <v>15</v>
      </c>
      <c r="B46" s="119" t="s">
        <v>752</v>
      </c>
      <c r="C46" s="133">
        <v>7.0254629629629627E-4</v>
      </c>
      <c r="D46" s="119" t="s">
        <v>453</v>
      </c>
      <c r="E46" s="119">
        <v>48884100</v>
      </c>
      <c r="F46" s="134">
        <v>61256</v>
      </c>
      <c r="G46" s="119" t="s">
        <v>829</v>
      </c>
      <c r="H46" s="45"/>
    </row>
    <row r="47" spans="1:8" x14ac:dyDescent="0.2">
      <c r="A47" s="120">
        <v>16</v>
      </c>
      <c r="B47" s="119" t="s">
        <v>767</v>
      </c>
      <c r="C47" s="132">
        <v>4.2361111111111106E-2</v>
      </c>
      <c r="D47" s="119" t="s">
        <v>449</v>
      </c>
      <c r="E47" s="119">
        <v>60000000</v>
      </c>
      <c r="F47" s="134">
        <v>61266</v>
      </c>
      <c r="G47" s="119" t="s">
        <v>266</v>
      </c>
      <c r="H47" s="45"/>
    </row>
    <row r="48" spans="1:8" x14ac:dyDescent="0.2">
      <c r="A48" s="120">
        <v>17</v>
      </c>
      <c r="B48" s="119" t="s">
        <v>837</v>
      </c>
      <c r="C48" s="132">
        <v>8.4027777777777771E-2</v>
      </c>
      <c r="D48" s="119" t="s">
        <v>453</v>
      </c>
      <c r="E48" s="119">
        <v>31504900</v>
      </c>
      <c r="F48" s="134">
        <v>61294</v>
      </c>
      <c r="G48" s="119" t="s">
        <v>130</v>
      </c>
      <c r="H48" s="45"/>
    </row>
    <row r="49" spans="1:8" x14ac:dyDescent="0.2">
      <c r="A49" s="120">
        <v>18</v>
      </c>
      <c r="B49" s="119" t="s">
        <v>522</v>
      </c>
      <c r="C49" s="132">
        <v>0.12569444444444444</v>
      </c>
      <c r="D49" s="119" t="s">
        <v>458</v>
      </c>
      <c r="E49" s="119">
        <v>5000000</v>
      </c>
      <c r="F49" s="134">
        <v>61297</v>
      </c>
      <c r="G49" s="119" t="s">
        <v>724</v>
      </c>
      <c r="H49" s="45"/>
    </row>
    <row r="50" spans="1:8" x14ac:dyDescent="0.2">
      <c r="A50" s="120">
        <v>19</v>
      </c>
      <c r="B50" s="119" t="s">
        <v>838</v>
      </c>
      <c r="C50" s="133">
        <v>6.9907407407407407E-4</v>
      </c>
      <c r="D50" s="119" t="s">
        <v>449</v>
      </c>
      <c r="E50" s="119">
        <v>60000000</v>
      </c>
      <c r="F50" s="134">
        <v>61312</v>
      </c>
      <c r="G50" s="119" t="s">
        <v>266</v>
      </c>
      <c r="H50" s="45"/>
    </row>
    <row r="51" spans="1:8" x14ac:dyDescent="0.2">
      <c r="A51" s="120">
        <v>20</v>
      </c>
      <c r="B51" s="119" t="s">
        <v>839</v>
      </c>
      <c r="C51" s="133">
        <v>7.1180555555555548E-4</v>
      </c>
      <c r="D51" s="119" t="s">
        <v>449</v>
      </c>
      <c r="E51" s="119">
        <v>60000000</v>
      </c>
      <c r="F51" s="134">
        <v>61313</v>
      </c>
      <c r="G51" s="119" t="s">
        <v>266</v>
      </c>
      <c r="H51" s="45"/>
    </row>
    <row r="52" spans="1:8" x14ac:dyDescent="0.2">
      <c r="A52" s="120">
        <v>21</v>
      </c>
      <c r="B52" s="119" t="s">
        <v>840</v>
      </c>
      <c r="C52" s="132">
        <v>4.2361111111111106E-2</v>
      </c>
      <c r="D52" s="119" t="s">
        <v>453</v>
      </c>
      <c r="E52" s="119">
        <v>50000000</v>
      </c>
      <c r="F52" s="134">
        <v>61321</v>
      </c>
      <c r="G52" s="119" t="s">
        <v>724</v>
      </c>
      <c r="H52" s="45"/>
    </row>
    <row r="53" spans="1:8" x14ac:dyDescent="0.2">
      <c r="A53" s="120">
        <v>22</v>
      </c>
      <c r="B53" s="119" t="s">
        <v>841</v>
      </c>
      <c r="C53" s="133">
        <v>7.1180555555555548E-4</v>
      </c>
      <c r="D53" s="119" t="s">
        <v>453</v>
      </c>
      <c r="E53" s="119">
        <v>90750000</v>
      </c>
      <c r="F53" s="134">
        <v>61326</v>
      </c>
      <c r="G53" s="119" t="s">
        <v>676</v>
      </c>
      <c r="H53" s="45"/>
    </row>
    <row r="54" spans="1:8" x14ac:dyDescent="0.2">
      <c r="A54" s="120">
        <v>23</v>
      </c>
      <c r="B54" s="119" t="s">
        <v>842</v>
      </c>
      <c r="C54" s="133">
        <v>6.9722222222222208E-3</v>
      </c>
      <c r="D54" s="119" t="s">
        <v>458</v>
      </c>
      <c r="E54" s="119">
        <v>390000000</v>
      </c>
      <c r="F54" s="134">
        <v>61332</v>
      </c>
      <c r="G54" s="119" t="s">
        <v>829</v>
      </c>
      <c r="H54" s="45"/>
    </row>
    <row r="55" spans="1:8" x14ac:dyDescent="0.2">
      <c r="A55" s="120">
        <v>24</v>
      </c>
      <c r="B55" s="119" t="s">
        <v>848</v>
      </c>
      <c r="C55" s="132">
        <v>4.2361111111111106E-2</v>
      </c>
      <c r="D55" s="119" t="s">
        <v>453</v>
      </c>
      <c r="E55" s="119">
        <v>320000000</v>
      </c>
      <c r="F55" s="134">
        <v>61345</v>
      </c>
      <c r="G55" s="119" t="s">
        <v>676</v>
      </c>
      <c r="H55" s="45"/>
    </row>
    <row r="56" spans="1:8" x14ac:dyDescent="0.2">
      <c r="A56" s="120">
        <v>25</v>
      </c>
      <c r="B56" s="119" t="s">
        <v>843</v>
      </c>
      <c r="C56" s="133">
        <v>7.1180555555555548E-4</v>
      </c>
      <c r="D56" s="119" t="s">
        <v>453</v>
      </c>
      <c r="E56" s="119">
        <v>63684900</v>
      </c>
      <c r="F56" s="134">
        <v>61346</v>
      </c>
      <c r="G56" s="119" t="s">
        <v>266</v>
      </c>
      <c r="H56" s="45"/>
    </row>
    <row r="57" spans="1:8" x14ac:dyDescent="0.2">
      <c r="A57" s="120">
        <v>26</v>
      </c>
      <c r="B57" s="119" t="s">
        <v>698</v>
      </c>
      <c r="C57" s="132">
        <v>0.8354166666666667</v>
      </c>
      <c r="D57" s="119" t="s">
        <v>449</v>
      </c>
      <c r="E57" s="119">
        <v>15600000</v>
      </c>
      <c r="F57" s="134">
        <v>61366</v>
      </c>
      <c r="G57" s="119" t="s">
        <v>676</v>
      </c>
      <c r="H57" s="45"/>
    </row>
    <row r="58" spans="1:8" x14ac:dyDescent="0.2">
      <c r="A58" s="120">
        <v>27</v>
      </c>
      <c r="B58" s="119" t="s">
        <v>579</v>
      </c>
      <c r="C58" s="133">
        <v>6.9688541666666666E-3</v>
      </c>
      <c r="D58" s="119" t="s">
        <v>458</v>
      </c>
      <c r="E58" s="119">
        <v>348350000</v>
      </c>
      <c r="F58" s="134">
        <v>61369</v>
      </c>
      <c r="G58" s="119" t="s">
        <v>829</v>
      </c>
      <c r="H58" s="45"/>
    </row>
    <row r="59" spans="1:8" x14ac:dyDescent="0.2">
      <c r="A59" s="120">
        <v>28</v>
      </c>
      <c r="B59" s="119" t="s">
        <v>585</v>
      </c>
      <c r="C59" s="132">
        <v>0.25347222222222221</v>
      </c>
      <c r="D59" s="119" t="s">
        <v>449</v>
      </c>
      <c r="E59" s="119">
        <v>105000000</v>
      </c>
      <c r="F59" s="134">
        <v>61376</v>
      </c>
      <c r="G59" s="119" t="s">
        <v>595</v>
      </c>
      <c r="H59" s="45"/>
    </row>
    <row r="60" spans="1:8" x14ac:dyDescent="0.2">
      <c r="A60" s="120">
        <v>29</v>
      </c>
      <c r="B60" s="119" t="s">
        <v>844</v>
      </c>
      <c r="C60" s="132">
        <v>4.2361111111111106E-2</v>
      </c>
      <c r="D60" s="119" t="s">
        <v>453</v>
      </c>
      <c r="E60" s="119">
        <v>30600000</v>
      </c>
      <c r="F60" s="134">
        <v>61398</v>
      </c>
      <c r="G60" s="119" t="s">
        <v>724</v>
      </c>
      <c r="H60" s="45"/>
    </row>
    <row r="61" spans="1:8" x14ac:dyDescent="0.2">
      <c r="A61" s="120">
        <v>30</v>
      </c>
      <c r="B61" s="119" t="s">
        <v>845</v>
      </c>
      <c r="C61" s="132">
        <v>0.21388888888888891</v>
      </c>
      <c r="D61" s="119" t="s">
        <v>449</v>
      </c>
      <c r="E61" s="119">
        <v>61600000</v>
      </c>
      <c r="F61" s="134">
        <v>61405</v>
      </c>
      <c r="G61" s="119" t="s">
        <v>676</v>
      </c>
      <c r="H61" s="45"/>
    </row>
    <row r="62" spans="1:8" x14ac:dyDescent="0.2">
      <c r="A62" s="120">
        <v>31</v>
      </c>
      <c r="B62" s="119" t="s">
        <v>846</v>
      </c>
      <c r="C62" s="132">
        <v>8.4027777777777771E-2</v>
      </c>
      <c r="D62" s="119" t="s">
        <v>446</v>
      </c>
      <c r="E62" s="119">
        <v>50000000</v>
      </c>
      <c r="F62" s="134">
        <v>61416</v>
      </c>
      <c r="G62" s="119" t="s">
        <v>724</v>
      </c>
      <c r="H62" s="45"/>
    </row>
    <row r="63" spans="1:8" ht="13.5" thickBot="1" x14ac:dyDescent="0.25">
      <c r="A63" s="126"/>
      <c r="B63" s="126"/>
      <c r="C63" s="126"/>
      <c r="D63" s="135" t="s">
        <v>39</v>
      </c>
      <c r="E63" s="127">
        <v>5049335200</v>
      </c>
      <c r="F63" s="136"/>
      <c r="G63" s="126"/>
      <c r="H63" s="45"/>
    </row>
    <row r="64" spans="1:8" ht="13.5" thickTop="1" x14ac:dyDescent="0.2">
      <c r="A64" s="63"/>
      <c r="B64" s="45"/>
      <c r="C64" s="82"/>
      <c r="D64" s="45"/>
      <c r="E64" s="45"/>
      <c r="F64" s="134"/>
      <c r="G64" s="45"/>
      <c r="H64" s="45"/>
    </row>
    <row r="65" spans="1:8" x14ac:dyDescent="0.2">
      <c r="A65" s="63"/>
      <c r="B65" s="45"/>
      <c r="C65" s="82"/>
      <c r="D65" s="45"/>
      <c r="E65" s="45"/>
      <c r="F65" s="80"/>
      <c r="G65" s="45"/>
      <c r="H65" s="45"/>
    </row>
    <row r="66" spans="1:8" x14ac:dyDescent="0.2">
      <c r="A66" s="63"/>
      <c r="B66" s="45"/>
      <c r="C66" s="82"/>
      <c r="D66" s="45"/>
      <c r="E66" s="45"/>
      <c r="F66" s="80"/>
      <c r="G66" s="45"/>
      <c r="H66" s="45"/>
    </row>
    <row r="67" spans="1:8" x14ac:dyDescent="0.2">
      <c r="A67" s="63"/>
      <c r="B67" s="45"/>
      <c r="C67" s="82"/>
      <c r="D67" s="45"/>
      <c r="E67" s="45"/>
      <c r="F67" s="80"/>
      <c r="G67" s="45"/>
      <c r="H67" s="45"/>
    </row>
    <row r="68" spans="1:8" x14ac:dyDescent="0.2">
      <c r="A68" s="63"/>
      <c r="B68" s="45"/>
      <c r="C68" s="82"/>
      <c r="D68" s="45"/>
      <c r="E68" s="45"/>
      <c r="F68" s="80"/>
      <c r="G68" s="45"/>
      <c r="H68" s="45"/>
    </row>
    <row r="69" spans="1:8" x14ac:dyDescent="0.2">
      <c r="A69" s="63"/>
      <c r="B69" s="45"/>
      <c r="C69" s="82"/>
      <c r="D69" s="45"/>
      <c r="E69" s="45"/>
      <c r="F69" s="80"/>
      <c r="G69" s="45"/>
      <c r="H69" s="45"/>
    </row>
    <row r="70" spans="1:8" x14ac:dyDescent="0.2">
      <c r="A70" s="63"/>
      <c r="B70" s="45"/>
      <c r="C70" s="82"/>
      <c r="D70" s="45"/>
      <c r="E70" s="45"/>
      <c r="F70" s="80"/>
      <c r="G70" s="45"/>
      <c r="H70" s="45"/>
    </row>
    <row r="71" spans="1:8" x14ac:dyDescent="0.2">
      <c r="A71" s="63"/>
      <c r="B71" s="45"/>
      <c r="C71" s="82"/>
      <c r="D71" s="45"/>
      <c r="E71" s="45"/>
      <c r="F71" s="80"/>
      <c r="G71" s="45"/>
      <c r="H71" s="45"/>
    </row>
    <row r="72" spans="1:8" x14ac:dyDescent="0.2">
      <c r="A72" s="63"/>
      <c r="B72" s="45"/>
      <c r="C72" s="82"/>
      <c r="D72" s="45"/>
      <c r="E72" s="45"/>
      <c r="F72" s="80"/>
      <c r="G72" s="45"/>
      <c r="H72" s="45"/>
    </row>
    <row r="73" spans="1:8" x14ac:dyDescent="0.2">
      <c r="A73" s="63"/>
      <c r="B73" s="45"/>
      <c r="C73" s="82"/>
      <c r="D73" s="45"/>
      <c r="E73" s="45"/>
      <c r="F73" s="80"/>
      <c r="G73" s="45"/>
      <c r="H73" s="45"/>
    </row>
    <row r="74" spans="1:8" x14ac:dyDescent="0.2">
      <c r="A74" s="63"/>
      <c r="B74" s="45"/>
      <c r="C74" s="87"/>
      <c r="D74" s="45"/>
      <c r="E74" s="45"/>
      <c r="F74" s="80"/>
      <c r="G74" s="45"/>
      <c r="H74" s="45"/>
    </row>
    <row r="75" spans="1:8" x14ac:dyDescent="0.2">
      <c r="A75" s="63"/>
      <c r="B75" s="45"/>
      <c r="C75" s="87"/>
      <c r="D75" s="45"/>
      <c r="E75" s="45"/>
      <c r="F75" s="80"/>
      <c r="G75" s="45"/>
      <c r="H75" s="45"/>
    </row>
    <row r="76" spans="1:8" x14ac:dyDescent="0.2">
      <c r="A76" s="63"/>
      <c r="B76" s="45"/>
      <c r="C76" s="87"/>
      <c r="D76" s="45"/>
      <c r="E76" s="45"/>
      <c r="F76" s="80"/>
      <c r="G76" s="45"/>
      <c r="H76" s="45"/>
    </row>
    <row r="77" spans="1:8" x14ac:dyDescent="0.2">
      <c r="A77" s="63"/>
      <c r="B77" s="45"/>
      <c r="C77" s="87"/>
      <c r="D77" s="45"/>
      <c r="E77" s="45"/>
      <c r="F77" s="80"/>
      <c r="G77" s="45"/>
      <c r="H77" s="45"/>
    </row>
    <row r="78" spans="1:8" x14ac:dyDescent="0.2">
      <c r="A78" s="45"/>
      <c r="B78" s="35"/>
      <c r="C78" s="45"/>
      <c r="D78" s="35"/>
      <c r="E78" s="35"/>
      <c r="F78" s="45"/>
      <c r="G78" s="45"/>
      <c r="H78" s="45"/>
    </row>
    <row r="79" spans="1:8" x14ac:dyDescent="0.2">
      <c r="A79" s="45"/>
      <c r="B79" s="45"/>
      <c r="C79" s="45"/>
      <c r="D79" s="45"/>
      <c r="E79" s="45"/>
      <c r="F79" s="63"/>
      <c r="G79" s="45"/>
      <c r="H79" s="45"/>
    </row>
    <row r="80" spans="1:8" x14ac:dyDescent="0.2">
      <c r="A80" s="45"/>
      <c r="B80" s="45"/>
      <c r="C80" s="45"/>
      <c r="D80" s="45"/>
      <c r="E80" s="45"/>
      <c r="F80" s="63"/>
      <c r="G80" s="45"/>
      <c r="H80" s="45"/>
    </row>
    <row r="81" spans="1:8" x14ac:dyDescent="0.2">
      <c r="A81" s="45"/>
      <c r="B81" s="45"/>
      <c r="C81" s="45"/>
      <c r="D81" s="45"/>
      <c r="E81" s="45"/>
      <c r="F81" s="63"/>
      <c r="G81" s="45"/>
      <c r="H81" s="45"/>
    </row>
    <row r="82" spans="1:8" x14ac:dyDescent="0.2">
      <c r="A82" s="45"/>
      <c r="B82" s="45"/>
      <c r="C82" s="45"/>
      <c r="D82" s="45"/>
      <c r="E82" s="45"/>
      <c r="F82" s="63"/>
      <c r="G82" s="45"/>
      <c r="H82" s="45"/>
    </row>
    <row r="83" spans="1:8" x14ac:dyDescent="0.2">
      <c r="A83" s="45"/>
      <c r="B83" s="45"/>
      <c r="C83" s="45"/>
      <c r="D83" s="45"/>
      <c r="E83" s="45"/>
      <c r="F83" s="63"/>
      <c r="G83" s="45"/>
      <c r="H83" s="45"/>
    </row>
    <row r="84" spans="1:8" x14ac:dyDescent="0.2">
      <c r="A84" s="45"/>
      <c r="B84" s="45"/>
      <c r="C84" s="45"/>
      <c r="D84" s="45"/>
      <c r="E84" s="45"/>
      <c r="F84" s="63"/>
      <c r="G84" s="45"/>
      <c r="H84" s="45"/>
    </row>
    <row r="85" spans="1:8" x14ac:dyDescent="0.2">
      <c r="A85" s="45"/>
      <c r="B85" s="45"/>
      <c r="C85" s="45"/>
      <c r="D85" s="45"/>
      <c r="E85" s="45"/>
      <c r="F85" s="63"/>
      <c r="G85" s="45"/>
      <c r="H85" s="45"/>
    </row>
    <row r="86" spans="1:8" x14ac:dyDescent="0.2">
      <c r="A86" s="45"/>
      <c r="B86" s="45"/>
      <c r="C86" s="45"/>
      <c r="D86" s="45"/>
      <c r="E86" s="45"/>
      <c r="F86" s="63"/>
      <c r="G86" s="45"/>
      <c r="H86" s="45"/>
    </row>
    <row r="87" spans="1:8" x14ac:dyDescent="0.2">
      <c r="A87" s="45"/>
      <c r="B87" s="45"/>
      <c r="C87" s="45"/>
      <c r="D87" s="45"/>
      <c r="E87" s="45"/>
      <c r="F87" s="63"/>
      <c r="G87" s="45"/>
      <c r="H87" s="45"/>
    </row>
    <row r="88" spans="1:8" x14ac:dyDescent="0.2">
      <c r="A88" s="45"/>
      <c r="B88" s="45"/>
      <c r="C88" s="45"/>
      <c r="D88" s="45"/>
      <c r="E88" s="45"/>
      <c r="F88" s="63"/>
      <c r="G88" s="45"/>
      <c r="H88" s="45"/>
    </row>
    <row r="89" spans="1:8" x14ac:dyDescent="0.2">
      <c r="A89" s="45"/>
      <c r="B89" s="45"/>
      <c r="C89" s="45"/>
      <c r="D89" s="45"/>
      <c r="E89" s="45"/>
      <c r="F89" s="63"/>
      <c r="G89" s="45"/>
      <c r="H89" s="45"/>
    </row>
    <row r="90" spans="1:8" x14ac:dyDescent="0.2">
      <c r="A90" s="45"/>
      <c r="B90" s="45"/>
      <c r="C90" s="45"/>
      <c r="D90" s="45"/>
      <c r="E90" s="45"/>
      <c r="F90" s="63"/>
      <c r="G90" s="45"/>
      <c r="H90" s="45"/>
    </row>
    <row r="91" spans="1:8" x14ac:dyDescent="0.2">
      <c r="A91" s="45"/>
      <c r="B91" s="45"/>
      <c r="C91" s="45"/>
      <c r="D91" s="45"/>
      <c r="E91" s="45"/>
      <c r="F91" s="63"/>
      <c r="G91" s="45"/>
      <c r="H91" s="45"/>
    </row>
    <row r="92" spans="1:8" x14ac:dyDescent="0.2">
      <c r="A92" s="45"/>
      <c r="B92" s="45"/>
      <c r="C92" s="45"/>
      <c r="D92" s="45"/>
      <c r="E92" s="45"/>
      <c r="F92" s="63"/>
      <c r="G92" s="45"/>
      <c r="H92" s="45"/>
    </row>
    <row r="93" spans="1:8" x14ac:dyDescent="0.2">
      <c r="A93" s="45"/>
      <c r="B93" s="45"/>
      <c r="C93" s="45"/>
      <c r="D93" s="45"/>
      <c r="E93" s="45"/>
      <c r="F93" s="63"/>
      <c r="G93" s="45"/>
      <c r="H93" s="45"/>
    </row>
    <row r="94" spans="1:8" x14ac:dyDescent="0.2">
      <c r="A94" s="45"/>
      <c r="B94" s="45"/>
      <c r="C94" s="45"/>
      <c r="D94" s="45"/>
      <c r="E94" s="45"/>
      <c r="F94" s="63"/>
      <c r="G94" s="45"/>
      <c r="H94" s="45"/>
    </row>
    <row r="95" spans="1:8" x14ac:dyDescent="0.2">
      <c r="A95" s="45"/>
      <c r="B95" s="45"/>
      <c r="C95" s="45"/>
      <c r="D95" s="45"/>
      <c r="E95" s="45"/>
      <c r="F95" s="63"/>
      <c r="G95" s="45"/>
      <c r="H95" s="45"/>
    </row>
    <row r="96" spans="1:8" x14ac:dyDescent="0.2">
      <c r="A96" s="45"/>
      <c r="B96" s="45"/>
      <c r="C96" s="45"/>
      <c r="D96" s="45"/>
      <c r="E96" s="45"/>
      <c r="F96" s="63"/>
      <c r="G96" s="45"/>
      <c r="H96" s="45"/>
    </row>
    <row r="97" spans="1:8" x14ac:dyDescent="0.2">
      <c r="A97" s="45"/>
      <c r="B97" s="45"/>
      <c r="C97" s="45"/>
      <c r="D97" s="45"/>
      <c r="E97" s="45"/>
      <c r="F97" s="63"/>
      <c r="G97" s="45"/>
      <c r="H97" s="45"/>
    </row>
    <row r="98" spans="1:8" x14ac:dyDescent="0.2">
      <c r="A98" s="45"/>
      <c r="B98" s="45"/>
      <c r="C98" s="45"/>
      <c r="D98" s="45"/>
      <c r="E98" s="45"/>
      <c r="F98" s="63"/>
      <c r="G98" s="45"/>
      <c r="H98" s="45"/>
    </row>
    <row r="99" spans="1:8" x14ac:dyDescent="0.2">
      <c r="A99" s="45"/>
      <c r="B99" s="45"/>
      <c r="C99" s="45"/>
      <c r="D99" s="45"/>
      <c r="E99" s="45"/>
      <c r="F99" s="63"/>
      <c r="G99" s="45"/>
      <c r="H99" s="45"/>
    </row>
    <row r="100" spans="1:8" x14ac:dyDescent="0.2">
      <c r="A100" s="45"/>
      <c r="B100" s="45"/>
      <c r="C100" s="45"/>
      <c r="D100" s="45"/>
      <c r="E100" s="45"/>
      <c r="F100" s="63"/>
      <c r="G100" s="45"/>
      <c r="H100" s="45"/>
    </row>
    <row r="101" spans="1:8" x14ac:dyDescent="0.2">
      <c r="A101" s="45"/>
      <c r="B101" s="45"/>
      <c r="C101" s="45"/>
      <c r="D101" s="45"/>
      <c r="E101" s="45"/>
      <c r="F101" s="63"/>
      <c r="G101" s="45"/>
      <c r="H101" s="45"/>
    </row>
    <row r="102" spans="1:8" x14ac:dyDescent="0.2">
      <c r="A102" s="45"/>
      <c r="B102" s="45"/>
      <c r="C102" s="45"/>
      <c r="D102" s="45"/>
      <c r="E102" s="45"/>
      <c r="F102" s="63"/>
      <c r="G102" s="45"/>
      <c r="H102" s="45"/>
    </row>
    <row r="103" spans="1:8" x14ac:dyDescent="0.2">
      <c r="A103" s="45"/>
      <c r="B103" s="45"/>
      <c r="C103" s="45"/>
      <c r="D103" s="45"/>
      <c r="E103" s="45"/>
      <c r="F103" s="63"/>
      <c r="G103" s="45"/>
      <c r="H103" s="45"/>
    </row>
    <row r="104" spans="1:8" x14ac:dyDescent="0.2">
      <c r="A104" s="45"/>
      <c r="B104" s="45"/>
      <c r="C104" s="45"/>
      <c r="D104" s="45"/>
      <c r="E104" s="45"/>
      <c r="F104" s="63"/>
      <c r="G104" s="45"/>
      <c r="H104" s="45"/>
    </row>
    <row r="105" spans="1:8" x14ac:dyDescent="0.2">
      <c r="A105" s="45"/>
      <c r="B105" s="45"/>
      <c r="C105" s="45"/>
      <c r="D105" s="45"/>
      <c r="E105" s="45"/>
      <c r="F105" s="63"/>
      <c r="G105" s="45"/>
      <c r="H105" s="45"/>
    </row>
    <row r="106" spans="1:8" x14ac:dyDescent="0.2">
      <c r="A106" s="45"/>
      <c r="B106" s="45"/>
      <c r="C106" s="45"/>
      <c r="D106" s="45"/>
      <c r="E106" s="45"/>
      <c r="F106" s="63"/>
      <c r="G106" s="45"/>
      <c r="H106" s="45"/>
    </row>
    <row r="107" spans="1:8" x14ac:dyDescent="0.2">
      <c r="A107" s="45"/>
      <c r="B107" s="45"/>
      <c r="C107" s="45"/>
      <c r="D107" s="45"/>
      <c r="E107" s="45"/>
      <c r="F107" s="63"/>
      <c r="G107" s="45"/>
      <c r="H107" s="45"/>
    </row>
    <row r="108" spans="1:8" x14ac:dyDescent="0.2">
      <c r="A108" s="45"/>
      <c r="B108" s="45"/>
      <c r="C108" s="45"/>
      <c r="D108" s="45"/>
      <c r="E108" s="45"/>
      <c r="F108" s="63"/>
      <c r="G108" s="45"/>
      <c r="H108" s="45"/>
    </row>
    <row r="109" spans="1:8" x14ac:dyDescent="0.2">
      <c r="A109" s="45"/>
      <c r="B109" s="45"/>
      <c r="C109" s="45"/>
      <c r="D109" s="45"/>
      <c r="E109" s="45"/>
      <c r="F109" s="63"/>
      <c r="G109" s="45"/>
      <c r="H109" s="45"/>
    </row>
    <row r="110" spans="1:8" x14ac:dyDescent="0.2">
      <c r="A110" s="45"/>
      <c r="B110" s="45"/>
      <c r="C110" s="45"/>
      <c r="D110" s="45"/>
      <c r="E110" s="45"/>
      <c r="F110" s="63"/>
      <c r="G110" s="45"/>
      <c r="H110" s="45"/>
    </row>
    <row r="111" spans="1:8" x14ac:dyDescent="0.2">
      <c r="A111" s="45"/>
      <c r="B111" s="45"/>
      <c r="C111" s="45"/>
      <c r="D111" s="45"/>
      <c r="E111" s="45"/>
      <c r="F111" s="63"/>
      <c r="G111" s="45"/>
      <c r="H111" s="45"/>
    </row>
    <row r="112" spans="1:8" x14ac:dyDescent="0.2">
      <c r="A112" s="45"/>
      <c r="B112" s="45"/>
      <c r="C112" s="45"/>
      <c r="D112" s="45"/>
      <c r="E112" s="45"/>
      <c r="F112" s="63"/>
      <c r="G112" s="45"/>
      <c r="H112" s="45"/>
    </row>
    <row r="113" spans="1:8" x14ac:dyDescent="0.2">
      <c r="A113" s="45"/>
      <c r="B113" s="45"/>
      <c r="C113" s="45"/>
      <c r="D113" s="45"/>
      <c r="E113" s="45"/>
      <c r="F113" s="63"/>
      <c r="G113" s="45"/>
      <c r="H113" s="45"/>
    </row>
    <row r="114" spans="1:8" x14ac:dyDescent="0.2">
      <c r="A114" s="45"/>
      <c r="B114" s="45"/>
      <c r="C114" s="45"/>
      <c r="D114" s="45"/>
      <c r="E114" s="45"/>
      <c r="F114" s="63"/>
      <c r="G114" s="45"/>
      <c r="H114" s="45"/>
    </row>
    <row r="115" spans="1:8" x14ac:dyDescent="0.2">
      <c r="A115" s="45"/>
      <c r="B115" s="45"/>
      <c r="C115" s="45"/>
      <c r="D115" s="45"/>
      <c r="E115" s="45"/>
      <c r="F115" s="63"/>
      <c r="G115" s="45"/>
      <c r="H115" s="45"/>
    </row>
    <row r="116" spans="1:8" x14ac:dyDescent="0.2">
      <c r="A116" s="45"/>
      <c r="B116" s="45"/>
      <c r="C116" s="45"/>
      <c r="D116" s="45"/>
      <c r="E116" s="45"/>
      <c r="F116" s="63"/>
      <c r="G116" s="45"/>
      <c r="H116" s="45"/>
    </row>
    <row r="117" spans="1:8" x14ac:dyDescent="0.2">
      <c r="A117" s="45"/>
      <c r="B117" s="45"/>
      <c r="C117" s="45"/>
      <c r="D117" s="45"/>
      <c r="E117" s="45"/>
      <c r="F117" s="63"/>
      <c r="G117" s="45"/>
      <c r="H117" s="45"/>
    </row>
    <row r="118" spans="1:8" x14ac:dyDescent="0.2">
      <c r="A118" s="45"/>
      <c r="B118" s="45"/>
      <c r="C118" s="45"/>
      <c r="D118" s="45"/>
      <c r="E118" s="45"/>
      <c r="F118" s="63"/>
      <c r="G118" s="45"/>
      <c r="H118" s="45"/>
    </row>
    <row r="119" spans="1:8" x14ac:dyDescent="0.2">
      <c r="A119" s="45"/>
      <c r="B119" s="45"/>
      <c r="C119" s="45"/>
      <c r="D119" s="45"/>
      <c r="E119" s="45"/>
      <c r="F119" s="63"/>
      <c r="G119" s="45"/>
      <c r="H119" s="45"/>
    </row>
  </sheetData>
  <phoneticPr fontId="7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9"/>
  <sheetViews>
    <sheetView topLeftCell="A64" workbookViewId="0">
      <selection activeCell="B66" sqref="B66"/>
    </sheetView>
  </sheetViews>
  <sheetFormatPr defaultRowHeight="12.75" x14ac:dyDescent="0.2"/>
  <cols>
    <col min="2" max="2" width="35.85546875" customWidth="1"/>
    <col min="3" max="3" width="18.7109375" customWidth="1"/>
    <col min="4" max="4" width="18.85546875" customWidth="1"/>
    <col min="5" max="5" width="14.140625" customWidth="1"/>
    <col min="6" max="6" width="18.85546875" bestFit="1" customWidth="1"/>
    <col min="7" max="7" width="19.42578125" bestFit="1" customWidth="1"/>
    <col min="8" max="8" width="15" customWidth="1"/>
  </cols>
  <sheetData>
    <row r="2" spans="1:8" x14ac:dyDescent="0.2">
      <c r="B2" s="7" t="s">
        <v>40</v>
      </c>
    </row>
    <row r="3" spans="1:8" x14ac:dyDescent="0.2">
      <c r="B3" s="7" t="s">
        <v>610</v>
      </c>
    </row>
    <row r="5" spans="1:8" s="49" customFormat="1" x14ac:dyDescent="0.2">
      <c r="A5" s="59" t="s">
        <v>258</v>
      </c>
      <c r="B5" s="55" t="s">
        <v>259</v>
      </c>
      <c r="C5" s="55" t="s">
        <v>260</v>
      </c>
      <c r="D5" s="55" t="s">
        <v>508</v>
      </c>
      <c r="E5" s="56" t="s">
        <v>261</v>
      </c>
      <c r="F5" s="56" t="s">
        <v>262</v>
      </c>
      <c r="G5" s="59" t="s">
        <v>442</v>
      </c>
      <c r="H5" s="55" t="s">
        <v>263</v>
      </c>
    </row>
    <row r="6" spans="1:8" s="49" customFormat="1" x14ac:dyDescent="0.2">
      <c r="A6" s="60"/>
      <c r="B6" s="35"/>
      <c r="C6" s="35" t="s">
        <v>264</v>
      </c>
      <c r="D6" s="35"/>
      <c r="G6" s="35" t="s">
        <v>38</v>
      </c>
      <c r="H6" s="35"/>
    </row>
    <row r="7" spans="1:8" s="49" customFormat="1" ht="13.5" thickBot="1" x14ac:dyDescent="0.25">
      <c r="A7" s="61"/>
      <c r="B7" s="57"/>
      <c r="C7" s="57"/>
      <c r="D7" s="57"/>
      <c r="E7" s="58"/>
      <c r="F7" s="58"/>
      <c r="G7" s="57"/>
      <c r="H7" s="57"/>
    </row>
    <row r="8" spans="1:8" x14ac:dyDescent="0.2">
      <c r="A8" s="63">
        <v>1</v>
      </c>
      <c r="B8" s="45" t="s">
        <v>565</v>
      </c>
      <c r="C8" s="45" t="s">
        <v>7</v>
      </c>
      <c r="D8" s="45" t="s">
        <v>453</v>
      </c>
      <c r="E8">
        <v>135440</v>
      </c>
      <c r="F8">
        <v>13544000</v>
      </c>
      <c r="G8" s="67" t="s">
        <v>566</v>
      </c>
      <c r="H8" s="45" t="s">
        <v>266</v>
      </c>
    </row>
    <row r="9" spans="1:8" x14ac:dyDescent="0.2">
      <c r="A9" s="63">
        <v>2</v>
      </c>
      <c r="B9" s="45" t="s">
        <v>567</v>
      </c>
      <c r="C9" s="45" t="s">
        <v>7</v>
      </c>
      <c r="D9" s="45" t="s">
        <v>453</v>
      </c>
      <c r="E9">
        <v>81800</v>
      </c>
      <c r="F9">
        <v>8180000</v>
      </c>
      <c r="G9" s="67">
        <v>60769</v>
      </c>
      <c r="H9" s="45" t="s">
        <v>266</v>
      </c>
    </row>
    <row r="10" spans="1:8" x14ac:dyDescent="0.2">
      <c r="A10" s="63">
        <v>3</v>
      </c>
      <c r="B10" s="45" t="s">
        <v>568</v>
      </c>
      <c r="C10" s="45" t="s">
        <v>7</v>
      </c>
      <c r="D10" s="45" t="s">
        <v>446</v>
      </c>
      <c r="E10">
        <v>1080000</v>
      </c>
      <c r="F10">
        <v>108000000</v>
      </c>
      <c r="G10" s="67">
        <v>60783</v>
      </c>
      <c r="H10" s="45" t="s">
        <v>12</v>
      </c>
    </row>
    <row r="11" spans="1:8" x14ac:dyDescent="0.2">
      <c r="A11" s="63">
        <v>4</v>
      </c>
      <c r="B11" s="45" t="s">
        <v>569</v>
      </c>
      <c r="C11" s="45" t="s">
        <v>7</v>
      </c>
      <c r="D11" s="45" t="s">
        <v>453</v>
      </c>
      <c r="E11">
        <v>960000</v>
      </c>
      <c r="F11">
        <v>96000000</v>
      </c>
      <c r="G11" s="67">
        <v>60789</v>
      </c>
      <c r="H11" s="45" t="s">
        <v>12</v>
      </c>
    </row>
    <row r="12" spans="1:8" x14ac:dyDescent="0.2">
      <c r="A12" s="63">
        <v>5</v>
      </c>
      <c r="B12" s="45" t="s">
        <v>570</v>
      </c>
      <c r="C12" s="45" t="s">
        <v>7</v>
      </c>
      <c r="D12" s="45" t="s">
        <v>453</v>
      </c>
      <c r="E12">
        <v>91800</v>
      </c>
      <c r="F12">
        <v>9180000</v>
      </c>
      <c r="G12" s="67">
        <v>60801</v>
      </c>
      <c r="H12" s="45" t="s">
        <v>571</v>
      </c>
    </row>
    <row r="13" spans="1:8" x14ac:dyDescent="0.2">
      <c r="A13" s="63">
        <v>6</v>
      </c>
      <c r="B13" s="45" t="s">
        <v>572</v>
      </c>
      <c r="C13" s="45" t="s">
        <v>7</v>
      </c>
      <c r="D13" s="45" t="s">
        <v>453</v>
      </c>
      <c r="E13">
        <v>245000</v>
      </c>
      <c r="F13">
        <v>24500000</v>
      </c>
      <c r="G13" s="67">
        <v>60808</v>
      </c>
      <c r="H13" s="45" t="s">
        <v>130</v>
      </c>
    </row>
    <row r="14" spans="1:8" x14ac:dyDescent="0.2">
      <c r="A14" s="63">
        <v>7</v>
      </c>
      <c r="B14" s="45" t="s">
        <v>573</v>
      </c>
      <c r="C14" s="45" t="s">
        <v>7</v>
      </c>
      <c r="D14" s="45" t="s">
        <v>453</v>
      </c>
      <c r="E14">
        <v>150000</v>
      </c>
      <c r="F14">
        <v>15000000</v>
      </c>
      <c r="G14" s="67">
        <v>60818</v>
      </c>
      <c r="H14" s="45" t="s">
        <v>12</v>
      </c>
    </row>
    <row r="15" spans="1:8" x14ac:dyDescent="0.2">
      <c r="A15" s="63">
        <v>8</v>
      </c>
      <c r="B15" s="45" t="s">
        <v>574</v>
      </c>
      <c r="C15" s="45" t="s">
        <v>7</v>
      </c>
      <c r="D15" s="45" t="s">
        <v>453</v>
      </c>
      <c r="E15">
        <v>60000</v>
      </c>
      <c r="F15">
        <v>6000000</v>
      </c>
      <c r="G15" s="67">
        <v>60831</v>
      </c>
      <c r="H15" s="45" t="s">
        <v>12</v>
      </c>
    </row>
    <row r="16" spans="1:8" x14ac:dyDescent="0.2">
      <c r="A16" s="63">
        <v>9</v>
      </c>
      <c r="B16" s="45" t="s">
        <v>575</v>
      </c>
      <c r="C16" s="45" t="s">
        <v>7</v>
      </c>
      <c r="D16" s="45" t="s">
        <v>453</v>
      </c>
      <c r="E16">
        <v>400000</v>
      </c>
      <c r="F16">
        <v>40000000</v>
      </c>
      <c r="G16" s="67">
        <v>60876</v>
      </c>
      <c r="H16" s="45" t="s">
        <v>130</v>
      </c>
    </row>
    <row r="17" spans="1:8" x14ac:dyDescent="0.2">
      <c r="A17" s="63">
        <v>10</v>
      </c>
      <c r="B17" s="45" t="s">
        <v>576</v>
      </c>
      <c r="C17" s="45" t="s">
        <v>7</v>
      </c>
      <c r="D17" s="45" t="s">
        <v>453</v>
      </c>
      <c r="E17">
        <v>600000</v>
      </c>
      <c r="F17">
        <v>60000000</v>
      </c>
      <c r="G17" s="67">
        <v>60899</v>
      </c>
      <c r="H17" s="45" t="s">
        <v>266</v>
      </c>
    </row>
    <row r="18" spans="1:8" x14ac:dyDescent="0.2">
      <c r="A18" s="63">
        <v>11</v>
      </c>
      <c r="B18" t="s">
        <v>577</v>
      </c>
      <c r="C18" s="45" t="s">
        <v>7</v>
      </c>
      <c r="D18" t="s">
        <v>453</v>
      </c>
      <c r="E18">
        <v>150000</v>
      </c>
      <c r="F18">
        <v>15000000</v>
      </c>
      <c r="G18" s="67">
        <v>60905</v>
      </c>
      <c r="H18" t="s">
        <v>578</v>
      </c>
    </row>
    <row r="19" spans="1:8" x14ac:dyDescent="0.2">
      <c r="A19" s="63">
        <v>12</v>
      </c>
      <c r="B19" t="s">
        <v>579</v>
      </c>
      <c r="C19" s="45" t="s">
        <v>7</v>
      </c>
      <c r="D19" t="s">
        <v>458</v>
      </c>
      <c r="E19">
        <v>715000</v>
      </c>
      <c r="F19">
        <v>71500000</v>
      </c>
      <c r="G19" s="67">
        <v>60912</v>
      </c>
      <c r="H19" t="s">
        <v>540</v>
      </c>
    </row>
    <row r="20" spans="1:8" x14ac:dyDescent="0.2">
      <c r="A20" s="5">
        <v>13</v>
      </c>
      <c r="B20" t="s">
        <v>580</v>
      </c>
      <c r="C20" t="s">
        <v>7</v>
      </c>
      <c r="D20" t="s">
        <v>453</v>
      </c>
      <c r="E20">
        <v>3000000</v>
      </c>
      <c r="F20">
        <v>300000000</v>
      </c>
      <c r="G20" s="67">
        <v>60925</v>
      </c>
      <c r="H20" t="s">
        <v>12</v>
      </c>
    </row>
    <row r="21" spans="1:8" x14ac:dyDescent="0.2">
      <c r="A21" s="5">
        <v>14</v>
      </c>
      <c r="B21" t="s">
        <v>581</v>
      </c>
      <c r="C21" s="45" t="s">
        <v>7</v>
      </c>
      <c r="D21" t="s">
        <v>453</v>
      </c>
      <c r="E21">
        <v>600000</v>
      </c>
      <c r="F21">
        <v>60000000</v>
      </c>
      <c r="G21" s="67">
        <v>60932</v>
      </c>
      <c r="H21" t="s">
        <v>266</v>
      </c>
    </row>
    <row r="22" spans="1:8" x14ac:dyDescent="0.2">
      <c r="A22" s="5">
        <v>15</v>
      </c>
      <c r="B22" t="s">
        <v>582</v>
      </c>
      <c r="C22" s="45" t="s">
        <v>7</v>
      </c>
      <c r="D22" t="s">
        <v>458</v>
      </c>
      <c r="E22">
        <v>9600000</v>
      </c>
      <c r="F22">
        <v>960000000</v>
      </c>
      <c r="G22" s="67">
        <v>60932</v>
      </c>
      <c r="H22" t="s">
        <v>266</v>
      </c>
    </row>
    <row r="23" spans="1:8" x14ac:dyDescent="0.2">
      <c r="A23" s="5">
        <v>16</v>
      </c>
      <c r="B23" t="s">
        <v>583</v>
      </c>
      <c r="C23" s="45" t="s">
        <v>7</v>
      </c>
      <c r="D23" t="s">
        <v>446</v>
      </c>
      <c r="E23">
        <v>1080000</v>
      </c>
      <c r="F23">
        <v>108000000</v>
      </c>
      <c r="G23" s="67">
        <v>60933</v>
      </c>
      <c r="H23" t="s">
        <v>12</v>
      </c>
    </row>
    <row r="24" spans="1:8" x14ac:dyDescent="0.2">
      <c r="A24" s="5">
        <v>17</v>
      </c>
      <c r="B24" t="s">
        <v>584</v>
      </c>
      <c r="C24" s="45" t="s">
        <v>7</v>
      </c>
      <c r="D24" t="s">
        <v>446</v>
      </c>
      <c r="E24">
        <v>1080000</v>
      </c>
      <c r="F24">
        <v>108000000</v>
      </c>
      <c r="G24" s="67">
        <v>60933</v>
      </c>
      <c r="H24" t="s">
        <v>130</v>
      </c>
    </row>
    <row r="25" spans="1:8" x14ac:dyDescent="0.2">
      <c r="A25" s="5">
        <v>18</v>
      </c>
      <c r="B25" t="s">
        <v>585</v>
      </c>
      <c r="C25" s="45" t="s">
        <v>7</v>
      </c>
      <c r="D25" t="s">
        <v>449</v>
      </c>
      <c r="E25">
        <v>420000</v>
      </c>
      <c r="F25">
        <v>42000000</v>
      </c>
      <c r="G25" s="67" t="s">
        <v>586</v>
      </c>
      <c r="H25" t="s">
        <v>12</v>
      </c>
    </row>
    <row r="26" spans="1:8" x14ac:dyDescent="0.2">
      <c r="A26" s="5">
        <v>19</v>
      </c>
      <c r="B26" t="s">
        <v>587</v>
      </c>
      <c r="C26" s="45" t="s">
        <v>7</v>
      </c>
      <c r="D26" t="s">
        <v>449</v>
      </c>
      <c r="E26">
        <v>600000</v>
      </c>
      <c r="F26">
        <v>60000000</v>
      </c>
      <c r="G26" s="67">
        <v>60992</v>
      </c>
      <c r="H26" t="s">
        <v>266</v>
      </c>
    </row>
    <row r="27" spans="1:8" x14ac:dyDescent="0.2">
      <c r="A27" s="5">
        <v>20</v>
      </c>
      <c r="B27" t="s">
        <v>588</v>
      </c>
      <c r="C27" s="45" t="s">
        <v>7</v>
      </c>
      <c r="D27" t="s">
        <v>449</v>
      </c>
      <c r="E27">
        <v>330000</v>
      </c>
      <c r="F27">
        <v>33000000</v>
      </c>
      <c r="G27" s="67">
        <v>61012</v>
      </c>
      <c r="H27" t="s">
        <v>130</v>
      </c>
    </row>
    <row r="28" spans="1:8" x14ac:dyDescent="0.2">
      <c r="A28" s="5">
        <v>21</v>
      </c>
      <c r="B28" t="s">
        <v>589</v>
      </c>
      <c r="C28" s="45" t="s">
        <v>7</v>
      </c>
      <c r="D28" t="s">
        <v>453</v>
      </c>
      <c r="E28">
        <v>350000</v>
      </c>
      <c r="F28">
        <v>35000000</v>
      </c>
      <c r="G28" s="67">
        <v>61013</v>
      </c>
      <c r="H28" t="s">
        <v>266</v>
      </c>
    </row>
    <row r="29" spans="1:8" x14ac:dyDescent="0.2">
      <c r="A29" s="5">
        <v>22</v>
      </c>
      <c r="B29" s="45" t="s">
        <v>590</v>
      </c>
      <c r="C29" s="45" t="s">
        <v>7</v>
      </c>
      <c r="D29" s="45" t="s">
        <v>453</v>
      </c>
      <c r="E29">
        <v>230000</v>
      </c>
      <c r="F29">
        <v>23000000</v>
      </c>
      <c r="G29" s="67">
        <v>61017</v>
      </c>
      <c r="H29" t="s">
        <v>12</v>
      </c>
    </row>
    <row r="30" spans="1:8" x14ac:dyDescent="0.2">
      <c r="A30" s="5">
        <v>23</v>
      </c>
      <c r="B30" s="45" t="s">
        <v>591</v>
      </c>
      <c r="C30" s="45" t="s">
        <v>7</v>
      </c>
      <c r="D30" s="45" t="s">
        <v>449</v>
      </c>
      <c r="E30">
        <v>400000</v>
      </c>
      <c r="F30">
        <v>40000000</v>
      </c>
      <c r="G30" s="67">
        <v>61013</v>
      </c>
      <c r="H30" t="s">
        <v>130</v>
      </c>
    </row>
    <row r="31" spans="1:8" x14ac:dyDescent="0.2">
      <c r="A31" s="5">
        <v>24</v>
      </c>
      <c r="B31" s="45" t="s">
        <v>592</v>
      </c>
      <c r="C31" s="45" t="s">
        <v>7</v>
      </c>
      <c r="D31" s="45" t="s">
        <v>449</v>
      </c>
      <c r="E31">
        <v>400000</v>
      </c>
      <c r="F31">
        <v>40000000</v>
      </c>
      <c r="G31" s="67">
        <v>61039</v>
      </c>
      <c r="H31" t="s">
        <v>12</v>
      </c>
    </row>
    <row r="32" spans="1:8" x14ac:dyDescent="0.2">
      <c r="A32" s="5">
        <v>25</v>
      </c>
      <c r="B32" s="45" t="s">
        <v>593</v>
      </c>
      <c r="C32" s="45" t="s">
        <v>7</v>
      </c>
      <c r="D32" s="45" t="s">
        <v>449</v>
      </c>
      <c r="E32">
        <v>196000</v>
      </c>
      <c r="F32">
        <v>19600000</v>
      </c>
      <c r="G32" s="67">
        <v>61047</v>
      </c>
      <c r="H32" t="s">
        <v>571</v>
      </c>
    </row>
    <row r="33" spans="1:8" x14ac:dyDescent="0.2">
      <c r="A33" s="5">
        <v>26</v>
      </c>
      <c r="B33" s="45" t="s">
        <v>594</v>
      </c>
      <c r="C33" s="45" t="s">
        <v>7</v>
      </c>
      <c r="D33" s="45" t="s">
        <v>453</v>
      </c>
      <c r="E33">
        <v>980000</v>
      </c>
      <c r="F33">
        <v>98000000</v>
      </c>
      <c r="G33" s="67">
        <v>61048</v>
      </c>
      <c r="H33" t="s">
        <v>595</v>
      </c>
    </row>
    <row r="34" spans="1:8" x14ac:dyDescent="0.2">
      <c r="A34" s="5">
        <v>27</v>
      </c>
      <c r="B34" s="74" t="s">
        <v>596</v>
      </c>
      <c r="C34" s="45" t="s">
        <v>7</v>
      </c>
      <c r="D34" s="45" t="s">
        <v>449</v>
      </c>
      <c r="E34">
        <v>300000</v>
      </c>
      <c r="F34">
        <v>30000000</v>
      </c>
      <c r="G34" s="67">
        <v>61062</v>
      </c>
      <c r="H34" t="s">
        <v>266</v>
      </c>
    </row>
    <row r="35" spans="1:8" x14ac:dyDescent="0.2">
      <c r="A35" s="5">
        <v>28</v>
      </c>
      <c r="B35" s="74" t="s">
        <v>597</v>
      </c>
      <c r="C35" s="45" t="s">
        <v>7</v>
      </c>
      <c r="D35" s="45" t="s">
        <v>453</v>
      </c>
      <c r="E35">
        <v>936000</v>
      </c>
      <c r="F35">
        <v>93600000</v>
      </c>
      <c r="G35" s="67">
        <v>61063</v>
      </c>
      <c r="H35" t="s">
        <v>595</v>
      </c>
    </row>
    <row r="36" spans="1:8" x14ac:dyDescent="0.2">
      <c r="A36" s="5">
        <v>29</v>
      </c>
      <c r="B36" s="74" t="s">
        <v>598</v>
      </c>
      <c r="C36" s="45" t="s">
        <v>7</v>
      </c>
      <c r="D36" s="45" t="s">
        <v>449</v>
      </c>
      <c r="E36">
        <v>600000</v>
      </c>
      <c r="F36">
        <v>60000000</v>
      </c>
      <c r="G36" s="67">
        <v>61072</v>
      </c>
      <c r="H36" t="s">
        <v>571</v>
      </c>
    </row>
    <row r="37" spans="1:8" x14ac:dyDescent="0.2">
      <c r="A37" s="5">
        <v>30</v>
      </c>
      <c r="B37" s="74" t="s">
        <v>599</v>
      </c>
      <c r="C37" s="45" t="s">
        <v>7</v>
      </c>
      <c r="D37" s="45" t="s">
        <v>453</v>
      </c>
      <c r="E37">
        <v>120000</v>
      </c>
      <c r="F37">
        <v>12000000</v>
      </c>
      <c r="G37" s="67">
        <v>61074</v>
      </c>
      <c r="H37" t="s">
        <v>595</v>
      </c>
    </row>
    <row r="38" spans="1:8" x14ac:dyDescent="0.2">
      <c r="A38" s="5">
        <v>31</v>
      </c>
      <c r="B38" s="74" t="s">
        <v>600</v>
      </c>
      <c r="C38" s="45" t="s">
        <v>7</v>
      </c>
      <c r="D38" s="45" t="s">
        <v>449</v>
      </c>
      <c r="E38">
        <v>384000</v>
      </c>
      <c r="F38">
        <v>38400000</v>
      </c>
      <c r="G38" s="67">
        <v>61077</v>
      </c>
      <c r="H38" t="s">
        <v>601</v>
      </c>
    </row>
    <row r="39" spans="1:8" x14ac:dyDescent="0.2">
      <c r="A39" s="5">
        <v>32</v>
      </c>
      <c r="B39" s="74" t="s">
        <v>602</v>
      </c>
      <c r="C39" s="45" t="s">
        <v>7</v>
      </c>
      <c r="D39" s="45" t="s">
        <v>453</v>
      </c>
      <c r="E39">
        <v>392000</v>
      </c>
      <c r="F39">
        <v>39200000</v>
      </c>
      <c r="G39" s="67">
        <v>61077</v>
      </c>
      <c r="H39" t="s">
        <v>603</v>
      </c>
    </row>
    <row r="40" spans="1:8" x14ac:dyDescent="0.2">
      <c r="A40" s="5">
        <v>33</v>
      </c>
      <c r="B40" s="74" t="s">
        <v>604</v>
      </c>
      <c r="C40" s="45" t="s">
        <v>7</v>
      </c>
      <c r="D40" s="45" t="s">
        <v>453</v>
      </c>
      <c r="E40">
        <v>940000</v>
      </c>
      <c r="F40">
        <v>94000000</v>
      </c>
      <c r="G40" s="67">
        <v>61078</v>
      </c>
      <c r="H40" t="s">
        <v>266</v>
      </c>
    </row>
    <row r="41" spans="1:8" x14ac:dyDescent="0.2">
      <c r="A41" s="5">
        <v>34</v>
      </c>
      <c r="B41" s="74" t="s">
        <v>605</v>
      </c>
      <c r="C41" s="45" t="s">
        <v>7</v>
      </c>
      <c r="D41" s="45" t="s">
        <v>453</v>
      </c>
      <c r="E41">
        <v>60000</v>
      </c>
      <c r="F41">
        <v>6000000</v>
      </c>
      <c r="G41" s="67">
        <v>61080</v>
      </c>
      <c r="H41" t="s">
        <v>578</v>
      </c>
    </row>
    <row r="42" spans="1:8" x14ac:dyDescent="0.2">
      <c r="A42" s="5">
        <v>35</v>
      </c>
      <c r="B42" s="74" t="s">
        <v>606</v>
      </c>
      <c r="C42" s="45" t="s">
        <v>7</v>
      </c>
      <c r="D42" s="45" t="s">
        <v>453</v>
      </c>
      <c r="E42">
        <v>2920000</v>
      </c>
      <c r="F42">
        <v>292000000</v>
      </c>
      <c r="G42" s="67">
        <v>61083</v>
      </c>
      <c r="H42" t="s">
        <v>266</v>
      </c>
    </row>
    <row r="43" spans="1:8" x14ac:dyDescent="0.2">
      <c r="A43" s="5">
        <v>36</v>
      </c>
      <c r="B43" s="74" t="s">
        <v>607</v>
      </c>
      <c r="C43" s="45" t="s">
        <v>7</v>
      </c>
      <c r="D43" s="45" t="s">
        <v>449</v>
      </c>
      <c r="E43">
        <v>560000</v>
      </c>
      <c r="F43">
        <v>56000000</v>
      </c>
      <c r="G43" s="67">
        <v>61086</v>
      </c>
      <c r="H43" t="s">
        <v>578</v>
      </c>
    </row>
    <row r="44" spans="1:8" x14ac:dyDescent="0.2">
      <c r="A44" s="5">
        <v>37</v>
      </c>
      <c r="B44" s="74" t="s">
        <v>608</v>
      </c>
      <c r="C44" s="45" t="s">
        <v>7</v>
      </c>
      <c r="D44" s="45" t="s">
        <v>453</v>
      </c>
      <c r="E44">
        <v>300000</v>
      </c>
      <c r="F44">
        <v>30000000</v>
      </c>
      <c r="G44" s="67" t="s">
        <v>609</v>
      </c>
      <c r="H44" t="s">
        <v>9</v>
      </c>
    </row>
    <row r="45" spans="1:8" ht="13.5" thickBot="1" x14ac:dyDescent="0.25">
      <c r="A45" s="44"/>
      <c r="B45" s="71"/>
      <c r="C45" s="71"/>
      <c r="D45" s="51" t="s">
        <v>39</v>
      </c>
      <c r="E45" s="52">
        <v>31447040</v>
      </c>
      <c r="F45" s="52">
        <v>3144704000</v>
      </c>
      <c r="G45" s="51" t="s">
        <v>38</v>
      </c>
      <c r="H45" s="71"/>
    </row>
    <row r="46" spans="1:8" ht="13.5" thickTop="1" x14ac:dyDescent="0.2"/>
    <row r="48" spans="1:8" x14ac:dyDescent="0.2">
      <c r="B48" s="7"/>
    </row>
    <row r="49" spans="1:7" x14ac:dyDescent="0.2">
      <c r="B49" s="7" t="s">
        <v>640</v>
      </c>
    </row>
    <row r="50" spans="1:7" x14ac:dyDescent="0.2">
      <c r="B50" s="7" t="s">
        <v>610</v>
      </c>
    </row>
    <row r="52" spans="1:7" ht="13.5" thickBot="1" x14ac:dyDescent="0.25">
      <c r="A52" s="88" t="s">
        <v>258</v>
      </c>
      <c r="B52" s="89" t="s">
        <v>259</v>
      </c>
      <c r="C52" s="89" t="s">
        <v>441</v>
      </c>
      <c r="D52" s="89" t="s">
        <v>508</v>
      </c>
      <c r="E52" s="101" t="s">
        <v>262</v>
      </c>
      <c r="F52" s="102" t="s">
        <v>442</v>
      </c>
      <c r="G52" s="101" t="s">
        <v>263</v>
      </c>
    </row>
    <row r="53" spans="1:7" x14ac:dyDescent="0.2">
      <c r="A53" s="63">
        <v>1</v>
      </c>
      <c r="B53" s="45" t="s">
        <v>611</v>
      </c>
      <c r="C53" s="45" t="s">
        <v>455</v>
      </c>
      <c r="D53" s="45" t="s">
        <v>449</v>
      </c>
      <c r="E53" s="45">
        <v>173250000</v>
      </c>
      <c r="F53" s="67">
        <v>60734</v>
      </c>
      <c r="G53" s="45" t="s">
        <v>266</v>
      </c>
    </row>
    <row r="54" spans="1:7" x14ac:dyDescent="0.2">
      <c r="A54" s="63">
        <v>2</v>
      </c>
      <c r="B54" s="45" t="s">
        <v>612</v>
      </c>
      <c r="C54" s="45" t="s">
        <v>613</v>
      </c>
      <c r="D54" s="45" t="s">
        <v>449</v>
      </c>
      <c r="E54" s="45">
        <v>334701700</v>
      </c>
      <c r="F54" s="67">
        <v>60747</v>
      </c>
      <c r="G54" s="45" t="s">
        <v>130</v>
      </c>
    </row>
    <row r="55" spans="1:7" x14ac:dyDescent="0.2">
      <c r="A55" s="63">
        <v>3</v>
      </c>
      <c r="B55" s="45" t="s">
        <v>421</v>
      </c>
      <c r="C55" s="45" t="s">
        <v>614</v>
      </c>
      <c r="D55" s="45" t="s">
        <v>453</v>
      </c>
      <c r="E55" s="45">
        <v>441000000</v>
      </c>
      <c r="F55" s="67">
        <v>60762</v>
      </c>
      <c r="G55" s="45" t="s">
        <v>266</v>
      </c>
    </row>
    <row r="56" spans="1:7" x14ac:dyDescent="0.2">
      <c r="A56" s="63">
        <v>4</v>
      </c>
      <c r="B56" s="45" t="s">
        <v>222</v>
      </c>
      <c r="C56" s="45" t="s">
        <v>615</v>
      </c>
      <c r="D56" s="45" t="s">
        <v>449</v>
      </c>
      <c r="E56" s="45">
        <v>337263476</v>
      </c>
      <c r="F56" s="67">
        <v>60774</v>
      </c>
      <c r="G56" s="45" t="s">
        <v>130</v>
      </c>
    </row>
    <row r="57" spans="1:7" x14ac:dyDescent="0.2">
      <c r="A57" s="63">
        <v>5</v>
      </c>
      <c r="B57" s="45" t="s">
        <v>616</v>
      </c>
      <c r="C57" s="45" t="s">
        <v>462</v>
      </c>
      <c r="D57" s="45" t="s">
        <v>446</v>
      </c>
      <c r="E57" s="45">
        <v>59951700</v>
      </c>
      <c r="F57" s="67">
        <v>60777</v>
      </c>
      <c r="G57" s="45" t="s">
        <v>12</v>
      </c>
    </row>
    <row r="58" spans="1:7" x14ac:dyDescent="0.2">
      <c r="A58" s="63">
        <v>6</v>
      </c>
      <c r="B58" s="45" t="s">
        <v>226</v>
      </c>
      <c r="C58" s="45" t="s">
        <v>617</v>
      </c>
      <c r="D58" s="45" t="s">
        <v>458</v>
      </c>
      <c r="E58" s="45">
        <v>439234400</v>
      </c>
      <c r="F58" s="67">
        <v>60812</v>
      </c>
      <c r="G58" s="45" t="s">
        <v>130</v>
      </c>
    </row>
    <row r="59" spans="1:7" x14ac:dyDescent="0.2">
      <c r="A59" s="63">
        <v>7</v>
      </c>
      <c r="B59" s="45" t="s">
        <v>196</v>
      </c>
      <c r="C59" s="81" t="s">
        <v>618</v>
      </c>
      <c r="D59" s="45" t="s">
        <v>449</v>
      </c>
      <c r="E59" s="45">
        <v>1360800000</v>
      </c>
      <c r="F59" s="67">
        <v>60818</v>
      </c>
      <c r="G59" s="45" t="s">
        <v>12</v>
      </c>
    </row>
    <row r="60" spans="1:7" x14ac:dyDescent="0.2">
      <c r="A60" s="63">
        <v>8</v>
      </c>
      <c r="B60" s="45" t="s">
        <v>619</v>
      </c>
      <c r="C60" s="82" t="s">
        <v>618</v>
      </c>
      <c r="D60" s="45" t="s">
        <v>449</v>
      </c>
      <c r="E60" s="45">
        <v>100000000</v>
      </c>
      <c r="F60" s="67">
        <v>60823</v>
      </c>
      <c r="G60" s="45" t="s">
        <v>130</v>
      </c>
    </row>
    <row r="61" spans="1:7" x14ac:dyDescent="0.2">
      <c r="A61" s="63">
        <v>9</v>
      </c>
      <c r="B61" s="45" t="s">
        <v>620</v>
      </c>
      <c r="C61" s="82" t="s">
        <v>621</v>
      </c>
      <c r="D61" s="45" t="s">
        <v>446</v>
      </c>
      <c r="E61" s="45">
        <v>75000000</v>
      </c>
      <c r="F61" s="67">
        <v>60831</v>
      </c>
      <c r="G61" s="45" t="s">
        <v>12</v>
      </c>
    </row>
    <row r="62" spans="1:7" x14ac:dyDescent="0.2">
      <c r="A62" s="63">
        <v>10</v>
      </c>
      <c r="B62" s="45" t="s">
        <v>622</v>
      </c>
      <c r="C62" s="83" t="s">
        <v>623</v>
      </c>
      <c r="D62" s="45" t="s">
        <v>453</v>
      </c>
      <c r="E62" s="45">
        <v>317400000</v>
      </c>
      <c r="F62" s="67">
        <v>60837</v>
      </c>
      <c r="G62" s="45" t="s">
        <v>130</v>
      </c>
    </row>
    <row r="63" spans="1:7" x14ac:dyDescent="0.2">
      <c r="A63" s="63">
        <v>11</v>
      </c>
      <c r="B63" s="45" t="s">
        <v>624</v>
      </c>
      <c r="C63" s="45" t="s">
        <v>448</v>
      </c>
      <c r="D63" s="45" t="s">
        <v>458</v>
      </c>
      <c r="E63" s="45">
        <v>437263900</v>
      </c>
      <c r="F63" s="67">
        <v>60866</v>
      </c>
      <c r="G63" s="45" t="s">
        <v>9</v>
      </c>
    </row>
    <row r="64" spans="1:7" x14ac:dyDescent="0.2">
      <c r="A64" s="63">
        <v>12</v>
      </c>
      <c r="B64" s="45" t="s">
        <v>220</v>
      </c>
      <c r="C64" s="84" t="s">
        <v>625</v>
      </c>
      <c r="D64" s="45" t="s">
        <v>449</v>
      </c>
      <c r="E64" s="45">
        <v>324000000</v>
      </c>
      <c r="F64" s="67">
        <v>60882</v>
      </c>
      <c r="G64" s="45" t="s">
        <v>130</v>
      </c>
    </row>
    <row r="65" spans="1:7" x14ac:dyDescent="0.2">
      <c r="A65" s="63">
        <v>13</v>
      </c>
      <c r="B65" s="45" t="s">
        <v>435</v>
      </c>
      <c r="C65" s="84" t="s">
        <v>626</v>
      </c>
      <c r="D65" s="45" t="s">
        <v>458</v>
      </c>
      <c r="E65" s="45">
        <v>500000000</v>
      </c>
      <c r="F65" s="67">
        <v>60892</v>
      </c>
      <c r="G65" s="45" t="s">
        <v>578</v>
      </c>
    </row>
    <row r="66" spans="1:7" x14ac:dyDescent="0.2">
      <c r="A66" s="63">
        <v>14</v>
      </c>
      <c r="B66" s="45" t="s">
        <v>463</v>
      </c>
      <c r="C66" s="85" t="s">
        <v>627</v>
      </c>
      <c r="D66" s="45" t="s">
        <v>453</v>
      </c>
      <c r="E66" s="45">
        <v>210000000</v>
      </c>
      <c r="F66" s="67">
        <v>60894</v>
      </c>
      <c r="G66" s="45" t="s">
        <v>595</v>
      </c>
    </row>
    <row r="67" spans="1:7" x14ac:dyDescent="0.2">
      <c r="A67" s="63">
        <v>15</v>
      </c>
      <c r="B67" s="45" t="s">
        <v>628</v>
      </c>
      <c r="C67" s="81" t="s">
        <v>629</v>
      </c>
      <c r="D67" s="45" t="s">
        <v>449</v>
      </c>
      <c r="E67" s="45">
        <v>561041700</v>
      </c>
      <c r="F67" s="67">
        <v>60897</v>
      </c>
      <c r="G67" s="45" t="s">
        <v>266</v>
      </c>
    </row>
    <row r="68" spans="1:7" x14ac:dyDescent="0.2">
      <c r="A68" s="63">
        <v>16</v>
      </c>
      <c r="B68" t="s">
        <v>630</v>
      </c>
      <c r="C68" s="86" t="s">
        <v>631</v>
      </c>
      <c r="D68" t="s">
        <v>453</v>
      </c>
      <c r="E68">
        <v>462000000</v>
      </c>
      <c r="F68" s="67">
        <v>60904</v>
      </c>
      <c r="G68" t="s">
        <v>578</v>
      </c>
    </row>
    <row r="69" spans="1:7" x14ac:dyDescent="0.2">
      <c r="A69" s="63">
        <v>17</v>
      </c>
      <c r="B69" s="45" t="s">
        <v>632</v>
      </c>
      <c r="C69" s="86" t="s">
        <v>633</v>
      </c>
      <c r="D69" s="45" t="s">
        <v>453</v>
      </c>
      <c r="E69" s="45">
        <v>50000000</v>
      </c>
      <c r="F69" s="100" t="s">
        <v>641</v>
      </c>
      <c r="G69" s="45" t="s">
        <v>266</v>
      </c>
    </row>
    <row r="70" spans="1:7" x14ac:dyDescent="0.2">
      <c r="A70" s="63">
        <v>18</v>
      </c>
      <c r="B70" s="45" t="s">
        <v>642</v>
      </c>
      <c r="C70" s="86" t="s">
        <v>633</v>
      </c>
      <c r="D70" s="45" t="s">
        <v>449</v>
      </c>
      <c r="E70" s="45">
        <v>62500000</v>
      </c>
      <c r="F70" s="67">
        <v>60924</v>
      </c>
      <c r="G70" s="45" t="s">
        <v>578</v>
      </c>
    </row>
    <row r="71" spans="1:7" x14ac:dyDescent="0.2">
      <c r="A71" s="63">
        <v>19</v>
      </c>
      <c r="B71" t="s">
        <v>643</v>
      </c>
      <c r="C71" s="82" t="s">
        <v>618</v>
      </c>
      <c r="D71" s="45" t="s">
        <v>449</v>
      </c>
      <c r="E71" s="45">
        <v>200000000</v>
      </c>
      <c r="F71" s="67">
        <v>60947</v>
      </c>
      <c r="G71" s="45" t="s">
        <v>571</v>
      </c>
    </row>
    <row r="72" spans="1:7" x14ac:dyDescent="0.2">
      <c r="A72" s="63">
        <v>20</v>
      </c>
      <c r="B72" s="45" t="s">
        <v>634</v>
      </c>
      <c r="C72" s="82" t="s">
        <v>633</v>
      </c>
      <c r="D72" s="45" t="s">
        <v>449</v>
      </c>
      <c r="E72" s="45">
        <v>75051000</v>
      </c>
      <c r="F72" s="67">
        <v>60949</v>
      </c>
      <c r="G72" s="45" t="s">
        <v>571</v>
      </c>
    </row>
    <row r="73" spans="1:7" x14ac:dyDescent="0.2">
      <c r="A73" s="63">
        <v>21</v>
      </c>
      <c r="B73" s="45" t="s">
        <v>522</v>
      </c>
      <c r="C73" s="82" t="s">
        <v>635</v>
      </c>
      <c r="D73" s="45" t="s">
        <v>458</v>
      </c>
      <c r="E73" s="45">
        <v>500000000</v>
      </c>
      <c r="F73" s="67">
        <v>61000</v>
      </c>
      <c r="G73" s="45" t="s">
        <v>571</v>
      </c>
    </row>
    <row r="74" spans="1:7" x14ac:dyDescent="0.2">
      <c r="A74" s="63">
        <v>22</v>
      </c>
      <c r="B74" s="45" t="s">
        <v>636</v>
      </c>
      <c r="C74" s="82" t="s">
        <v>637</v>
      </c>
      <c r="D74" s="45" t="s">
        <v>453</v>
      </c>
      <c r="E74" s="45">
        <v>500000000</v>
      </c>
      <c r="F74" s="67">
        <v>61002</v>
      </c>
      <c r="G74" s="45" t="s">
        <v>595</v>
      </c>
    </row>
    <row r="75" spans="1:7" x14ac:dyDescent="0.2">
      <c r="A75" s="63">
        <v>23</v>
      </c>
      <c r="B75" s="45" t="s">
        <v>638</v>
      </c>
      <c r="C75" s="82" t="s">
        <v>633</v>
      </c>
      <c r="D75" s="45" t="s">
        <v>449</v>
      </c>
      <c r="E75" s="45">
        <v>105000000</v>
      </c>
      <c r="F75" s="67">
        <v>61010</v>
      </c>
      <c r="G75" s="45" t="s">
        <v>12</v>
      </c>
    </row>
    <row r="76" spans="1:7" x14ac:dyDescent="0.2">
      <c r="A76" s="63">
        <v>24</v>
      </c>
      <c r="B76" s="45" t="s">
        <v>639</v>
      </c>
      <c r="C76" s="82" t="s">
        <v>633</v>
      </c>
      <c r="D76" s="45" t="s">
        <v>449</v>
      </c>
      <c r="E76" s="45">
        <v>165000000</v>
      </c>
      <c r="F76" s="67">
        <v>61012</v>
      </c>
      <c r="G76" s="45" t="s">
        <v>578</v>
      </c>
    </row>
    <row r="77" spans="1:7" x14ac:dyDescent="0.2">
      <c r="A77" s="63">
        <v>25</v>
      </c>
      <c r="B77" s="45" t="s">
        <v>644</v>
      </c>
      <c r="C77" s="82" t="s">
        <v>635</v>
      </c>
      <c r="D77" s="45" t="s">
        <v>458</v>
      </c>
      <c r="E77" s="45">
        <v>4761000</v>
      </c>
      <c r="F77" s="67">
        <v>61042</v>
      </c>
      <c r="G77" s="45" t="s">
        <v>266</v>
      </c>
    </row>
    <row r="78" spans="1:7" x14ac:dyDescent="0.2">
      <c r="A78" s="63">
        <v>26</v>
      </c>
      <c r="B78" s="45" t="s">
        <v>645</v>
      </c>
      <c r="C78" s="82" t="s">
        <v>646</v>
      </c>
      <c r="D78" s="45" t="s">
        <v>453</v>
      </c>
      <c r="E78" s="45">
        <v>15000000</v>
      </c>
      <c r="F78" s="67">
        <v>61045</v>
      </c>
      <c r="G78" s="45" t="s">
        <v>12</v>
      </c>
    </row>
    <row r="79" spans="1:7" x14ac:dyDescent="0.2">
      <c r="A79" s="63">
        <v>27</v>
      </c>
      <c r="B79" s="45" t="s">
        <v>647</v>
      </c>
      <c r="C79" s="82" t="s">
        <v>648</v>
      </c>
      <c r="D79" s="45" t="s">
        <v>458</v>
      </c>
      <c r="E79" s="45">
        <v>375000000</v>
      </c>
      <c r="F79" s="67">
        <v>61046</v>
      </c>
      <c r="G79" s="45" t="s">
        <v>12</v>
      </c>
    </row>
    <row r="80" spans="1:7" x14ac:dyDescent="0.2">
      <c r="A80" s="63">
        <v>28</v>
      </c>
      <c r="B80" s="45" t="s">
        <v>649</v>
      </c>
      <c r="C80" s="82" t="s">
        <v>633</v>
      </c>
      <c r="D80" s="45" t="s">
        <v>449</v>
      </c>
      <c r="E80" s="45">
        <v>69142300</v>
      </c>
      <c r="F80" s="67">
        <v>61053</v>
      </c>
      <c r="G80" s="45" t="s">
        <v>595</v>
      </c>
    </row>
    <row r="81" spans="1:7" x14ac:dyDescent="0.2">
      <c r="A81" s="63">
        <v>29</v>
      </c>
      <c r="B81" s="45" t="s">
        <v>650</v>
      </c>
      <c r="C81" s="82" t="s">
        <v>651</v>
      </c>
      <c r="D81" s="45" t="s">
        <v>453</v>
      </c>
      <c r="E81" s="45">
        <v>52800000</v>
      </c>
      <c r="F81" s="67">
        <v>61060</v>
      </c>
      <c r="G81" s="45" t="s">
        <v>266</v>
      </c>
    </row>
    <row r="82" spans="1:7" x14ac:dyDescent="0.2">
      <c r="A82" s="63">
        <v>30</v>
      </c>
      <c r="B82" s="45" t="s">
        <v>652</v>
      </c>
      <c r="C82" s="82" t="s">
        <v>633</v>
      </c>
      <c r="D82" s="45" t="s">
        <v>458</v>
      </c>
      <c r="E82" s="45">
        <v>1000000000</v>
      </c>
      <c r="F82" s="67">
        <v>61063</v>
      </c>
      <c r="G82" s="45" t="s">
        <v>578</v>
      </c>
    </row>
    <row r="83" spans="1:7" x14ac:dyDescent="0.2">
      <c r="A83" s="63">
        <v>31</v>
      </c>
      <c r="B83" s="45" t="s">
        <v>653</v>
      </c>
      <c r="C83" s="82" t="s">
        <v>654</v>
      </c>
      <c r="D83" s="45" t="s">
        <v>449</v>
      </c>
      <c r="E83" s="45">
        <v>90000000</v>
      </c>
      <c r="F83" s="67">
        <v>61065</v>
      </c>
      <c r="G83" s="45" t="s">
        <v>595</v>
      </c>
    </row>
    <row r="84" spans="1:7" x14ac:dyDescent="0.2">
      <c r="A84" s="63">
        <v>32</v>
      </c>
      <c r="B84" s="45" t="s">
        <v>655</v>
      </c>
      <c r="C84" s="87">
        <v>8.4027777777777771E-2</v>
      </c>
      <c r="D84" s="45" t="s">
        <v>449</v>
      </c>
      <c r="E84" s="45">
        <v>217587900</v>
      </c>
      <c r="F84" s="67">
        <v>61067</v>
      </c>
      <c r="G84" s="45" t="s">
        <v>266</v>
      </c>
    </row>
    <row r="85" spans="1:7" x14ac:dyDescent="0.2">
      <c r="A85" s="63">
        <v>33</v>
      </c>
      <c r="B85" s="45" t="s">
        <v>656</v>
      </c>
      <c r="C85" s="87" t="s">
        <v>657</v>
      </c>
      <c r="D85" s="45" t="s">
        <v>453</v>
      </c>
      <c r="E85" s="45">
        <v>768000000</v>
      </c>
      <c r="F85" s="67">
        <v>61070</v>
      </c>
      <c r="G85" s="45" t="s">
        <v>130</v>
      </c>
    </row>
    <row r="86" spans="1:7" x14ac:dyDescent="0.2">
      <c r="A86" s="63">
        <v>34</v>
      </c>
      <c r="B86" s="45" t="s">
        <v>658</v>
      </c>
      <c r="C86" s="87" t="s">
        <v>629</v>
      </c>
      <c r="D86" s="45" t="s">
        <v>453</v>
      </c>
      <c r="E86" s="45">
        <v>480000000</v>
      </c>
      <c r="F86" s="67">
        <v>61072</v>
      </c>
      <c r="G86" s="45" t="s">
        <v>595</v>
      </c>
    </row>
    <row r="87" spans="1:7" x14ac:dyDescent="0.2">
      <c r="A87" s="63">
        <v>35</v>
      </c>
      <c r="B87" s="45" t="s">
        <v>659</v>
      </c>
      <c r="C87" s="87" t="s">
        <v>633</v>
      </c>
      <c r="D87" s="45" t="s">
        <v>453</v>
      </c>
      <c r="E87" s="45">
        <v>100000000</v>
      </c>
      <c r="F87" s="67">
        <v>61086</v>
      </c>
      <c r="G87" s="45" t="s">
        <v>578</v>
      </c>
    </row>
    <row r="88" spans="1:7" ht="13.5" thickBot="1" x14ac:dyDescent="0.25">
      <c r="A88" s="71"/>
      <c r="B88" s="51"/>
      <c r="C88" s="71"/>
      <c r="D88" s="51" t="s">
        <v>39</v>
      </c>
      <c r="E88" s="51">
        <f>SUM(E53:E87)</f>
        <v>10962749076</v>
      </c>
      <c r="F88" s="71"/>
      <c r="G88" s="71"/>
    </row>
    <row r="89" spans="1:7" ht="13.5" thickTop="1" x14ac:dyDescent="0.2"/>
  </sheetData>
  <phoneticPr fontId="7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4"/>
  <sheetViews>
    <sheetView topLeftCell="A121" zoomScale="70" zoomScaleNormal="70" workbookViewId="0">
      <selection activeCell="A186" sqref="A186:G187"/>
    </sheetView>
  </sheetViews>
  <sheetFormatPr defaultRowHeight="12.75" x14ac:dyDescent="0.2"/>
  <cols>
    <col min="1" max="1" width="4.7109375" customWidth="1"/>
    <col min="2" max="2" width="35.140625" customWidth="1"/>
    <col min="3" max="3" width="27.140625" bestFit="1" customWidth="1"/>
    <col min="4" max="4" width="19.28515625" bestFit="1" customWidth="1"/>
    <col min="5" max="5" width="31" bestFit="1" customWidth="1"/>
    <col min="6" max="6" width="23.140625" bestFit="1" customWidth="1"/>
    <col min="7" max="7" width="21.140625" bestFit="1" customWidth="1"/>
    <col min="8" max="8" width="27.140625" bestFit="1" customWidth="1"/>
    <col min="9" max="9" width="21.42578125" bestFit="1" customWidth="1"/>
    <col min="10" max="10" width="19.140625" bestFit="1" customWidth="1"/>
    <col min="11" max="11" width="22.85546875" bestFit="1" customWidth="1"/>
    <col min="12" max="12" width="20" bestFit="1" customWidth="1"/>
    <col min="13" max="13" width="10.5703125" bestFit="1" customWidth="1"/>
    <col min="14" max="14" width="19.28515625" bestFit="1" customWidth="1"/>
    <col min="15" max="15" width="10.28515625" bestFit="1" customWidth="1"/>
  </cols>
  <sheetData>
    <row r="1" spans="1:15" x14ac:dyDescent="0.2">
      <c r="A1" s="1340" t="s">
        <v>3345</v>
      </c>
      <c r="B1" s="1340"/>
      <c r="C1" s="1340"/>
      <c r="D1" s="1340"/>
      <c r="E1" s="1340"/>
      <c r="F1" s="1340"/>
      <c r="G1" s="1340"/>
      <c r="H1" s="1340"/>
      <c r="I1" s="1340"/>
      <c r="J1" s="1340"/>
      <c r="K1" s="1340"/>
      <c r="L1" s="1340"/>
      <c r="M1" s="1340"/>
      <c r="N1" s="1340"/>
      <c r="O1" s="1340"/>
    </row>
    <row r="2" spans="1:15" x14ac:dyDescent="0.2">
      <c r="A2" s="1340"/>
      <c r="B2" s="1340"/>
      <c r="C2" s="1340"/>
      <c r="D2" s="1340"/>
      <c r="E2" s="1340"/>
      <c r="F2" s="1340"/>
      <c r="G2" s="1340"/>
      <c r="H2" s="1340"/>
      <c r="I2" s="1340"/>
      <c r="J2" s="1340"/>
      <c r="K2" s="1340"/>
      <c r="L2" s="1340"/>
      <c r="M2" s="1340"/>
      <c r="N2" s="1340"/>
      <c r="O2" s="1340"/>
    </row>
    <row r="3" spans="1:15" x14ac:dyDescent="0.2">
      <c r="A3" s="1340"/>
      <c r="B3" s="1340"/>
      <c r="C3" s="1340"/>
      <c r="D3" s="1340"/>
      <c r="E3" s="1340"/>
      <c r="F3" s="1340"/>
      <c r="G3" s="1340"/>
      <c r="H3" s="1340"/>
      <c r="I3" s="1340"/>
      <c r="J3" s="1340"/>
      <c r="K3" s="1340"/>
      <c r="L3" s="1340"/>
      <c r="M3" s="1340"/>
      <c r="N3" s="1340"/>
      <c r="O3" s="1340"/>
    </row>
    <row r="4" spans="1:15" ht="13.5" thickBot="1" x14ac:dyDescent="0.25">
      <c r="A4" s="1341"/>
      <c r="B4" s="1341"/>
      <c r="C4" s="1341"/>
      <c r="D4" s="1341"/>
      <c r="E4" s="1341"/>
      <c r="F4" s="1341"/>
      <c r="G4" s="1341"/>
      <c r="H4" s="1341"/>
      <c r="I4" s="1341"/>
      <c r="J4" s="1341"/>
      <c r="K4" s="1341"/>
      <c r="L4" s="1341"/>
      <c r="M4" s="1341"/>
      <c r="N4" s="1341"/>
      <c r="O4" s="1341"/>
    </row>
    <row r="5" spans="1:15" ht="27.75" thickTop="1" thickBot="1" x14ac:dyDescent="0.25">
      <c r="A5" s="1339" t="s">
        <v>1597</v>
      </c>
      <c r="B5" s="1339"/>
      <c r="C5" s="1339"/>
      <c r="D5" s="1339"/>
      <c r="E5" s="1339"/>
      <c r="F5" s="1339"/>
      <c r="G5" s="1339"/>
      <c r="H5" s="1339"/>
      <c r="I5" s="1339"/>
      <c r="J5" s="1339"/>
      <c r="K5" s="1339"/>
      <c r="L5" s="1339"/>
      <c r="M5" s="1339"/>
      <c r="N5" s="1339"/>
      <c r="O5" s="1339"/>
    </row>
    <row r="6" spans="1:15" ht="24.75" thickTop="1" x14ac:dyDescent="0.2">
      <c r="A6" s="1342" t="s">
        <v>700</v>
      </c>
      <c r="B6" s="1333" t="s">
        <v>1057</v>
      </c>
      <c r="C6" s="1357" t="s">
        <v>508</v>
      </c>
      <c r="D6" s="1333" t="s">
        <v>900</v>
      </c>
      <c r="E6" s="1333" t="s">
        <v>901</v>
      </c>
      <c r="F6" s="1331" t="s">
        <v>1266</v>
      </c>
      <c r="G6" s="1331" t="s">
        <v>1267</v>
      </c>
      <c r="H6" s="1331" t="s">
        <v>1268</v>
      </c>
      <c r="I6" s="927" t="s">
        <v>1895</v>
      </c>
      <c r="J6" s="928" t="s">
        <v>1269</v>
      </c>
      <c r="K6" s="1344" t="s">
        <v>1270</v>
      </c>
      <c r="L6" s="927" t="s">
        <v>1598</v>
      </c>
      <c r="M6" s="1331" t="s">
        <v>1270</v>
      </c>
      <c r="N6" s="1333" t="s">
        <v>263</v>
      </c>
      <c r="O6" s="1335" t="s">
        <v>1058</v>
      </c>
    </row>
    <row r="7" spans="1:15" ht="13.5" thickBot="1" x14ac:dyDescent="0.25">
      <c r="A7" s="1356"/>
      <c r="B7" s="1347"/>
      <c r="C7" s="1347"/>
      <c r="D7" s="1347"/>
      <c r="E7" s="1347"/>
      <c r="F7" s="1346"/>
      <c r="G7" s="1346"/>
      <c r="H7" s="1346"/>
      <c r="I7" s="929"/>
      <c r="J7" s="930" t="s">
        <v>1272</v>
      </c>
      <c r="K7" s="1345"/>
      <c r="L7" s="930"/>
      <c r="M7" s="1346"/>
      <c r="N7" s="1347"/>
      <c r="O7" s="1348"/>
    </row>
    <row r="8" spans="1:15" x14ac:dyDescent="0.2">
      <c r="A8" s="820">
        <v>1</v>
      </c>
      <c r="B8" s="793" t="s">
        <v>3092</v>
      </c>
      <c r="C8" s="820" t="s">
        <v>3093</v>
      </c>
      <c r="D8" s="820">
        <v>1</v>
      </c>
      <c r="E8" s="931">
        <v>7500000</v>
      </c>
      <c r="F8" s="932">
        <v>7500000</v>
      </c>
      <c r="G8" s="793">
        <v>100</v>
      </c>
      <c r="H8" s="932">
        <v>750000000</v>
      </c>
      <c r="I8" s="932">
        <v>2250000</v>
      </c>
      <c r="J8" s="931">
        <v>225000000</v>
      </c>
      <c r="K8" s="933">
        <v>0.3</v>
      </c>
      <c r="L8" s="931">
        <f t="shared" ref="L8:L13" si="0">H8-J8</f>
        <v>525000000</v>
      </c>
      <c r="M8" s="933">
        <v>0.7</v>
      </c>
      <c r="N8" s="793" t="s">
        <v>2441</v>
      </c>
      <c r="O8" s="793" t="s">
        <v>3094</v>
      </c>
    </row>
    <row r="9" spans="1:15" ht="24" x14ac:dyDescent="0.2">
      <c r="A9" s="934">
        <v>2</v>
      </c>
      <c r="B9" s="935" t="s">
        <v>3095</v>
      </c>
      <c r="C9" s="934" t="s">
        <v>3093</v>
      </c>
      <c r="D9" s="934">
        <v>1</v>
      </c>
      <c r="E9" s="936">
        <v>7500000</v>
      </c>
      <c r="F9" s="937">
        <v>7500000</v>
      </c>
      <c r="G9" s="935">
        <v>100</v>
      </c>
      <c r="H9" s="937">
        <v>750000000</v>
      </c>
      <c r="I9" s="937">
        <v>2250000</v>
      </c>
      <c r="J9" s="936">
        <v>225000000</v>
      </c>
      <c r="K9" s="938">
        <v>0.3</v>
      </c>
      <c r="L9" s="936">
        <f t="shared" si="0"/>
        <v>525000000</v>
      </c>
      <c r="M9" s="938">
        <v>0.7</v>
      </c>
      <c r="N9" s="935" t="s">
        <v>2944</v>
      </c>
      <c r="O9" s="939" t="s">
        <v>3096</v>
      </c>
    </row>
    <row r="10" spans="1:15" ht="24" x14ac:dyDescent="0.2">
      <c r="A10" s="820">
        <v>3</v>
      </c>
      <c r="B10" s="793" t="s">
        <v>3097</v>
      </c>
      <c r="C10" s="820" t="s">
        <v>3093</v>
      </c>
      <c r="D10" s="820">
        <v>1</v>
      </c>
      <c r="E10" s="931">
        <v>7500000</v>
      </c>
      <c r="F10" s="932">
        <v>7500000</v>
      </c>
      <c r="G10" s="793">
        <v>100</v>
      </c>
      <c r="H10" s="932">
        <v>750000000</v>
      </c>
      <c r="I10" s="932">
        <v>2250000</v>
      </c>
      <c r="J10" s="931">
        <v>225000000</v>
      </c>
      <c r="K10" s="933">
        <v>0.3</v>
      </c>
      <c r="L10" s="931">
        <f t="shared" si="0"/>
        <v>525000000</v>
      </c>
      <c r="M10" s="933">
        <v>0.7</v>
      </c>
      <c r="N10" s="793" t="s">
        <v>2944</v>
      </c>
      <c r="O10" s="940" t="s">
        <v>3098</v>
      </c>
    </row>
    <row r="11" spans="1:15" ht="24" x14ac:dyDescent="0.2">
      <c r="A11" s="934">
        <v>4</v>
      </c>
      <c r="B11" s="935" t="s">
        <v>3099</v>
      </c>
      <c r="C11" s="934" t="s">
        <v>2139</v>
      </c>
      <c r="D11" s="934">
        <v>1</v>
      </c>
      <c r="E11" s="936">
        <v>6000000</v>
      </c>
      <c r="F11" s="937">
        <f>E11</f>
        <v>6000000</v>
      </c>
      <c r="G11" s="935">
        <v>100</v>
      </c>
      <c r="H11" s="937">
        <f>F11*100</f>
        <v>600000000</v>
      </c>
      <c r="I11" s="937">
        <v>1800000</v>
      </c>
      <c r="J11" s="936">
        <f t="shared" ref="J11:J18" si="1">I11*100</f>
        <v>180000000</v>
      </c>
      <c r="K11" s="938">
        <f>I11/E11</f>
        <v>0.3</v>
      </c>
      <c r="L11" s="936">
        <f t="shared" si="0"/>
        <v>420000000</v>
      </c>
      <c r="M11" s="938">
        <v>0.7</v>
      </c>
      <c r="N11" s="935" t="s">
        <v>2450</v>
      </c>
      <c r="O11" s="939" t="s">
        <v>3098</v>
      </c>
    </row>
    <row r="12" spans="1:15" ht="36" x14ac:dyDescent="0.2">
      <c r="A12" s="820">
        <v>5</v>
      </c>
      <c r="B12" s="793" t="s">
        <v>3100</v>
      </c>
      <c r="C12" s="820" t="s">
        <v>3101</v>
      </c>
      <c r="D12" s="820">
        <v>1</v>
      </c>
      <c r="E12" s="931">
        <v>8000000</v>
      </c>
      <c r="F12" s="932">
        <f>E12</f>
        <v>8000000</v>
      </c>
      <c r="G12" s="793">
        <v>100</v>
      </c>
      <c r="H12" s="932">
        <f>F12*100</f>
        <v>800000000</v>
      </c>
      <c r="I12" s="932">
        <v>1600000</v>
      </c>
      <c r="J12" s="931">
        <f t="shared" si="1"/>
        <v>160000000</v>
      </c>
      <c r="K12" s="933">
        <f>J12/H12</f>
        <v>0.2</v>
      </c>
      <c r="L12" s="931">
        <f t="shared" si="0"/>
        <v>640000000</v>
      </c>
      <c r="M12" s="933">
        <v>0.8</v>
      </c>
      <c r="N12" s="793" t="s">
        <v>1302</v>
      </c>
      <c r="O12" s="940" t="s">
        <v>3102</v>
      </c>
    </row>
    <row r="13" spans="1:15" ht="24" x14ac:dyDescent="0.2">
      <c r="A13" s="935">
        <v>6</v>
      </c>
      <c r="B13" s="935" t="s">
        <v>3103</v>
      </c>
      <c r="C13" s="935" t="s">
        <v>1060</v>
      </c>
      <c r="D13" s="935">
        <v>1</v>
      </c>
      <c r="E13" s="941">
        <v>8800000</v>
      </c>
      <c r="F13" s="942">
        <f>E13</f>
        <v>8800000</v>
      </c>
      <c r="G13" s="935">
        <v>100</v>
      </c>
      <c r="H13" s="942">
        <f>F13*100</f>
        <v>880000000</v>
      </c>
      <c r="I13" s="941">
        <v>3790000</v>
      </c>
      <c r="J13" s="941">
        <f t="shared" si="1"/>
        <v>379000000</v>
      </c>
      <c r="K13" s="943">
        <f>I13/E13</f>
        <v>0.43068181818181817</v>
      </c>
      <c r="L13" s="941">
        <f t="shared" si="0"/>
        <v>501000000</v>
      </c>
      <c r="M13" s="944">
        <f>100%-K13</f>
        <v>0.56931818181818183</v>
      </c>
      <c r="N13" s="935" t="s">
        <v>3104</v>
      </c>
      <c r="O13" s="945" t="s">
        <v>3105</v>
      </c>
    </row>
    <row r="14" spans="1:15" ht="24" x14ac:dyDescent="0.2">
      <c r="A14" s="793">
        <v>7</v>
      </c>
      <c r="B14" s="793" t="s">
        <v>3106</v>
      </c>
      <c r="C14" s="793" t="s">
        <v>3101</v>
      </c>
      <c r="D14" s="793">
        <v>1</v>
      </c>
      <c r="E14" s="823">
        <v>8156097</v>
      </c>
      <c r="F14" s="823">
        <v>8156097</v>
      </c>
      <c r="G14" s="793">
        <v>100</v>
      </c>
      <c r="H14" s="946">
        <f>F14*100</f>
        <v>815609700</v>
      </c>
      <c r="I14" s="823">
        <v>3971693</v>
      </c>
      <c r="J14" s="823">
        <f t="shared" si="1"/>
        <v>397169300</v>
      </c>
      <c r="K14" s="1093">
        <v>0.48696</v>
      </c>
      <c r="L14" s="823">
        <f>F14-I14</f>
        <v>4184404</v>
      </c>
      <c r="M14" s="947">
        <f>1-K14</f>
        <v>0.51303999999999994</v>
      </c>
      <c r="N14" s="793" t="s">
        <v>3107</v>
      </c>
      <c r="O14" s="948" t="s">
        <v>3108</v>
      </c>
    </row>
    <row r="15" spans="1:15" ht="24" x14ac:dyDescent="0.2">
      <c r="A15" s="935">
        <v>8</v>
      </c>
      <c r="B15" s="935" t="s">
        <v>3109</v>
      </c>
      <c r="C15" s="935" t="s">
        <v>1060</v>
      </c>
      <c r="D15" s="935">
        <v>1</v>
      </c>
      <c r="E15" s="941">
        <v>9091013</v>
      </c>
      <c r="F15" s="941">
        <f>E15</f>
        <v>9091013</v>
      </c>
      <c r="G15" s="935">
        <v>100</v>
      </c>
      <c r="H15" s="942">
        <f>F15*G15</f>
        <v>909101300</v>
      </c>
      <c r="I15" s="941">
        <v>4454596</v>
      </c>
      <c r="J15" s="941">
        <f t="shared" si="1"/>
        <v>445459600</v>
      </c>
      <c r="K15" s="1094">
        <f>I15/F15</f>
        <v>0.48999995930046519</v>
      </c>
      <c r="L15" s="941">
        <f>F15-I15</f>
        <v>4636417</v>
      </c>
      <c r="M15" s="944">
        <f>100%-K15</f>
        <v>0.51000004069953486</v>
      </c>
      <c r="N15" s="935" t="s">
        <v>1337</v>
      </c>
      <c r="O15" s="945" t="s">
        <v>3110</v>
      </c>
    </row>
    <row r="16" spans="1:15" ht="24" x14ac:dyDescent="0.2">
      <c r="A16" s="793">
        <v>9</v>
      </c>
      <c r="B16" s="793" t="s">
        <v>3111</v>
      </c>
      <c r="C16" s="793" t="s">
        <v>1060</v>
      </c>
      <c r="D16" s="793">
        <v>1</v>
      </c>
      <c r="E16" s="823">
        <v>3730000</v>
      </c>
      <c r="F16" s="823">
        <f>E16</f>
        <v>3730000</v>
      </c>
      <c r="G16" s="793">
        <v>100</v>
      </c>
      <c r="H16" s="946">
        <f>F16*G16</f>
        <v>373000000</v>
      </c>
      <c r="I16" s="823">
        <v>1119000</v>
      </c>
      <c r="J16" s="823">
        <f t="shared" si="1"/>
        <v>111900000</v>
      </c>
      <c r="K16" s="1093">
        <f>I16/F16</f>
        <v>0.3</v>
      </c>
      <c r="L16" s="823">
        <f>F16-I16</f>
        <v>2611000</v>
      </c>
      <c r="M16" s="947">
        <f>100%-K16</f>
        <v>0.7</v>
      </c>
      <c r="N16" s="793" t="s">
        <v>2219</v>
      </c>
      <c r="O16" s="948" t="s">
        <v>3112</v>
      </c>
    </row>
    <row r="17" spans="1:15" ht="24" x14ac:dyDescent="0.2">
      <c r="A17" s="935">
        <v>10</v>
      </c>
      <c r="B17" s="935" t="s">
        <v>3113</v>
      </c>
      <c r="C17" s="935" t="s">
        <v>1060</v>
      </c>
      <c r="D17" s="935">
        <v>1</v>
      </c>
      <c r="E17" s="941">
        <v>10305000</v>
      </c>
      <c r="F17" s="941">
        <f>E17</f>
        <v>10305000</v>
      </c>
      <c r="G17" s="935">
        <v>100</v>
      </c>
      <c r="H17" s="942">
        <f>F17*G17</f>
        <v>1030500000</v>
      </c>
      <c r="I17" s="941">
        <v>3950000</v>
      </c>
      <c r="J17" s="941">
        <f t="shared" si="1"/>
        <v>395000000</v>
      </c>
      <c r="K17" s="1094">
        <v>0.38329999999999997</v>
      </c>
      <c r="L17" s="941">
        <f>F17-I17</f>
        <v>6355000</v>
      </c>
      <c r="M17" s="944">
        <f>100%-K17</f>
        <v>0.61670000000000003</v>
      </c>
      <c r="N17" s="935" t="s">
        <v>3107</v>
      </c>
      <c r="O17" s="945" t="s">
        <v>3114</v>
      </c>
    </row>
    <row r="18" spans="1:15" ht="24" x14ac:dyDescent="0.2">
      <c r="A18" s="793">
        <v>11</v>
      </c>
      <c r="B18" s="793" t="s">
        <v>3115</v>
      </c>
      <c r="C18" s="793" t="s">
        <v>1060</v>
      </c>
      <c r="D18" s="793">
        <v>1</v>
      </c>
      <c r="E18" s="823">
        <v>3858240</v>
      </c>
      <c r="F18" s="823">
        <f>E18</f>
        <v>3858240</v>
      </c>
      <c r="G18" s="793">
        <v>100</v>
      </c>
      <c r="H18" s="946">
        <f>F18*G18</f>
        <v>385824000</v>
      </c>
      <c r="I18" s="823">
        <v>1890530</v>
      </c>
      <c r="J18" s="823">
        <f t="shared" si="1"/>
        <v>189053000</v>
      </c>
      <c r="K18" s="1095">
        <v>0.48999799999999999</v>
      </c>
      <c r="L18" s="823">
        <f>F18-I18</f>
        <v>1967710</v>
      </c>
      <c r="M18" s="949">
        <f>100%-K18</f>
        <v>0.51000200000000007</v>
      </c>
      <c r="N18" s="793" t="s">
        <v>1339</v>
      </c>
      <c r="O18" s="948" t="s">
        <v>3116</v>
      </c>
    </row>
    <row r="19" spans="1:15" ht="38.25" x14ac:dyDescent="0.2">
      <c r="A19" s="935">
        <v>12</v>
      </c>
      <c r="B19" s="950" t="s">
        <v>3117</v>
      </c>
      <c r="C19" s="951" t="s">
        <v>2925</v>
      </c>
      <c r="D19" s="1200">
        <v>1</v>
      </c>
      <c r="E19" s="952">
        <v>577500</v>
      </c>
      <c r="F19" s="953">
        <v>577500</v>
      </c>
      <c r="G19" s="1200">
        <v>100</v>
      </c>
      <c r="H19" s="954">
        <f>E19*100</f>
        <v>57750000</v>
      </c>
      <c r="I19" s="953">
        <v>231000</v>
      </c>
      <c r="J19" s="955">
        <f>I19*100</f>
        <v>23100000</v>
      </c>
      <c r="K19" s="956">
        <v>0.4</v>
      </c>
      <c r="L19" s="957">
        <v>346500</v>
      </c>
      <c r="M19" s="958">
        <v>0.6</v>
      </c>
      <c r="N19" s="959" t="s">
        <v>1302</v>
      </c>
      <c r="O19" s="960" t="s">
        <v>3118</v>
      </c>
    </row>
    <row r="20" spans="1:15" ht="25.5" x14ac:dyDescent="0.2">
      <c r="A20" s="793">
        <v>13</v>
      </c>
      <c r="B20" s="961" t="s">
        <v>3119</v>
      </c>
      <c r="C20" s="962" t="s">
        <v>1060</v>
      </c>
      <c r="D20" s="793">
        <v>1</v>
      </c>
      <c r="E20" s="963">
        <v>8300000</v>
      </c>
      <c r="F20" s="964">
        <v>8300000</v>
      </c>
      <c r="G20" s="793">
        <v>100</v>
      </c>
      <c r="H20" s="965">
        <f>E20*100</f>
        <v>830000000</v>
      </c>
      <c r="I20" s="964">
        <v>2905000</v>
      </c>
      <c r="J20" s="966">
        <f>I20*100</f>
        <v>290500000</v>
      </c>
      <c r="K20" s="967">
        <v>0.35</v>
      </c>
      <c r="L20" s="968">
        <f>F20*M20</f>
        <v>5395000</v>
      </c>
      <c r="M20" s="967">
        <v>0.65</v>
      </c>
      <c r="N20" s="966" t="s">
        <v>2743</v>
      </c>
      <c r="O20" s="969" t="s">
        <v>3120</v>
      </c>
    </row>
    <row r="21" spans="1:15" ht="25.5" x14ac:dyDescent="0.2">
      <c r="A21" s="935">
        <v>14</v>
      </c>
      <c r="B21" s="970" t="s">
        <v>3121</v>
      </c>
      <c r="C21" s="971" t="s">
        <v>2463</v>
      </c>
      <c r="D21" s="935">
        <v>1</v>
      </c>
      <c r="E21" s="972">
        <v>28300000</v>
      </c>
      <c r="F21" s="973">
        <v>28300000</v>
      </c>
      <c r="G21" s="935">
        <v>100</v>
      </c>
      <c r="H21" s="974">
        <f>F21*G21</f>
        <v>2830000000</v>
      </c>
      <c r="I21" s="973">
        <v>5860000</v>
      </c>
      <c r="J21" s="975">
        <f>I21*100</f>
        <v>586000000</v>
      </c>
      <c r="K21" s="976">
        <v>0.207067</v>
      </c>
      <c r="L21" s="977">
        <f>E21-I21</f>
        <v>22440000</v>
      </c>
      <c r="M21" s="978">
        <v>0.792933</v>
      </c>
      <c r="N21" s="975" t="s">
        <v>3104</v>
      </c>
      <c r="O21" s="979" t="s">
        <v>3122</v>
      </c>
    </row>
    <row r="22" spans="1:15" ht="26.25" thickBot="1" x14ac:dyDescent="0.25">
      <c r="A22" s="504">
        <v>15</v>
      </c>
      <c r="B22" s="600" t="s">
        <v>3123</v>
      </c>
      <c r="C22" s="980" t="s">
        <v>3101</v>
      </c>
      <c r="D22" s="504">
        <v>1</v>
      </c>
      <c r="E22" s="981">
        <v>3801900</v>
      </c>
      <c r="F22" s="982">
        <v>3801900</v>
      </c>
      <c r="G22" s="504">
        <v>100</v>
      </c>
      <c r="H22" s="983">
        <f>F22*G22</f>
        <v>380190000</v>
      </c>
      <c r="I22" s="982">
        <v>950475</v>
      </c>
      <c r="J22" s="984">
        <f>I22*100</f>
        <v>95047500</v>
      </c>
      <c r="K22" s="985">
        <v>0.25</v>
      </c>
      <c r="L22" s="986">
        <f>F22*75%</f>
        <v>2851425</v>
      </c>
      <c r="M22" s="985">
        <v>0.75</v>
      </c>
      <c r="N22" s="984" t="s">
        <v>2743</v>
      </c>
      <c r="O22" s="987" t="s">
        <v>3124</v>
      </c>
    </row>
    <row r="23" spans="1:15" ht="13.5" thickBot="1" x14ac:dyDescent="0.25">
      <c r="A23" s="988"/>
      <c r="B23" s="989"/>
      <c r="C23" s="990"/>
      <c r="D23" s="990"/>
      <c r="E23" s="991" t="s">
        <v>39</v>
      </c>
      <c r="F23" s="992">
        <f>SUM(F8:F22)</f>
        <v>121419750</v>
      </c>
      <c r="G23" s="992"/>
      <c r="H23" s="992">
        <f>SUM(H8:H22)</f>
        <v>12141975000</v>
      </c>
      <c r="I23" s="992">
        <f>SUM(I8:I22)</f>
        <v>39272294</v>
      </c>
      <c r="J23" s="992">
        <f>SUM(J8:J22)</f>
        <v>3927229400</v>
      </c>
      <c r="K23" s="992"/>
      <c r="L23" s="992">
        <f>SUM(L8:L22)</f>
        <v>3186787456</v>
      </c>
      <c r="M23" s="992"/>
      <c r="N23" s="990"/>
      <c r="O23" s="993"/>
    </row>
    <row r="24" spans="1:15" ht="13.5" thickBot="1" x14ac:dyDescent="0.25"/>
    <row r="25" spans="1:15" ht="27.75" thickTop="1" thickBot="1" x14ac:dyDescent="0.25">
      <c r="A25" s="1338" t="s">
        <v>2923</v>
      </c>
      <c r="B25" s="1338"/>
      <c r="C25" s="1338"/>
      <c r="D25" s="1338"/>
      <c r="E25" s="1338"/>
      <c r="F25" s="1338"/>
      <c r="G25" s="1338"/>
      <c r="H25" s="1338"/>
      <c r="I25" s="1338"/>
      <c r="J25" s="1338"/>
      <c r="K25" s="1338"/>
      <c r="L25" s="1339"/>
      <c r="M25" s="1339"/>
      <c r="N25" s="1339"/>
      <c r="O25" s="1339"/>
    </row>
    <row r="26" spans="1:15" ht="13.5" thickTop="1" x14ac:dyDescent="0.2">
      <c r="A26" s="1349" t="s">
        <v>700</v>
      </c>
      <c r="B26" s="1349" t="s">
        <v>1057</v>
      </c>
      <c r="C26" s="1350" t="s">
        <v>508</v>
      </c>
      <c r="D26" s="1349" t="s">
        <v>900</v>
      </c>
      <c r="E26" s="1349" t="s">
        <v>901</v>
      </c>
      <c r="F26" s="1352" t="s">
        <v>1266</v>
      </c>
      <c r="G26" s="1352" t="s">
        <v>1267</v>
      </c>
      <c r="H26" s="1352" t="s">
        <v>1268</v>
      </c>
      <c r="I26" s="1096" t="s">
        <v>1269</v>
      </c>
      <c r="J26" s="1353" t="s">
        <v>263</v>
      </c>
      <c r="K26" s="1354" t="s">
        <v>1058</v>
      </c>
    </row>
    <row r="27" spans="1:15" x14ac:dyDescent="0.2">
      <c r="A27" s="1349"/>
      <c r="B27" s="1349"/>
      <c r="C27" s="1351"/>
      <c r="D27" s="1349"/>
      <c r="E27" s="1349"/>
      <c r="F27" s="1352"/>
      <c r="G27" s="1352"/>
      <c r="H27" s="1352"/>
      <c r="I27" s="1097" t="s">
        <v>1272</v>
      </c>
      <c r="J27" s="1353"/>
      <c r="K27" s="1355"/>
    </row>
    <row r="28" spans="1:15" ht="28.5" x14ac:dyDescent="0.2">
      <c r="A28" s="1098">
        <v>1</v>
      </c>
      <c r="B28" s="1099" t="s">
        <v>3125</v>
      </c>
      <c r="C28" s="1100" t="s">
        <v>2537</v>
      </c>
      <c r="D28" s="1101">
        <v>5640064</v>
      </c>
      <c r="E28" s="1101">
        <v>5990968</v>
      </c>
      <c r="F28" s="1102">
        <v>350904.25</v>
      </c>
      <c r="G28" s="1100">
        <v>100</v>
      </c>
      <c r="H28" s="1103">
        <f>F28*100</f>
        <v>35090425</v>
      </c>
      <c r="I28" s="1101">
        <f>F28*100</f>
        <v>35090425</v>
      </c>
      <c r="J28" s="1104" t="s">
        <v>3126</v>
      </c>
      <c r="K28" s="1105" t="s">
        <v>3127</v>
      </c>
    </row>
    <row r="29" spans="1:15" ht="28.5" x14ac:dyDescent="0.2">
      <c r="A29" s="1098">
        <v>2</v>
      </c>
      <c r="B29" s="1099" t="s">
        <v>3128</v>
      </c>
      <c r="C29" s="1100" t="s">
        <v>2537</v>
      </c>
      <c r="D29" s="1101">
        <v>3223788</v>
      </c>
      <c r="E29" s="1101">
        <v>3677237</v>
      </c>
      <c r="F29" s="1102">
        <v>475449.15</v>
      </c>
      <c r="G29" s="1100">
        <v>100</v>
      </c>
      <c r="H29" s="1103">
        <f>F29*100</f>
        <v>47544915</v>
      </c>
      <c r="I29" s="1101">
        <f>F29*G29</f>
        <v>47544915</v>
      </c>
      <c r="J29" s="1104" t="s">
        <v>3107</v>
      </c>
      <c r="K29" s="1105" t="s">
        <v>3129</v>
      </c>
    </row>
    <row r="30" spans="1:15" ht="28.5" x14ac:dyDescent="0.2">
      <c r="A30" s="1098">
        <v>3</v>
      </c>
      <c r="B30" s="1099" t="s">
        <v>2378</v>
      </c>
      <c r="C30" s="1100" t="s">
        <v>2537</v>
      </c>
      <c r="D30" s="1101">
        <v>6711053</v>
      </c>
      <c r="E30" s="1101">
        <v>6906825</v>
      </c>
      <c r="F30" s="1102">
        <v>195773</v>
      </c>
      <c r="G30" s="1100">
        <v>100</v>
      </c>
      <c r="H30" s="1103">
        <f>F30*100</f>
        <v>19577300</v>
      </c>
      <c r="I30" s="1101">
        <f>F30*G30</f>
        <v>19577300</v>
      </c>
      <c r="J30" s="1100" t="s">
        <v>2237</v>
      </c>
      <c r="K30" s="1105" t="s">
        <v>3130</v>
      </c>
    </row>
    <row r="31" spans="1:15" ht="42.75" x14ac:dyDescent="0.2">
      <c r="A31" s="1098">
        <v>4</v>
      </c>
      <c r="B31" s="1099" t="s">
        <v>3131</v>
      </c>
      <c r="C31" s="1100" t="s">
        <v>2537</v>
      </c>
      <c r="D31" s="1101">
        <v>792114</v>
      </c>
      <c r="E31" s="1101">
        <v>843406</v>
      </c>
      <c r="F31" s="1102">
        <v>51292.5</v>
      </c>
      <c r="G31" s="1100">
        <v>100</v>
      </c>
      <c r="H31" s="1103">
        <f>F31*G31</f>
        <v>5129250</v>
      </c>
      <c r="I31" s="1101">
        <f>F31*G31</f>
        <v>5129250</v>
      </c>
      <c r="J31" s="1100" t="s">
        <v>3104</v>
      </c>
      <c r="K31" s="1106" t="s">
        <v>3132</v>
      </c>
    </row>
    <row r="32" spans="1:15" ht="28.5" x14ac:dyDescent="0.2">
      <c r="A32" s="1098">
        <v>5</v>
      </c>
      <c r="B32" s="1099" t="s">
        <v>3133</v>
      </c>
      <c r="C32" s="1100" t="s">
        <v>3134</v>
      </c>
      <c r="D32" s="1101">
        <v>216566159</v>
      </c>
      <c r="E32" s="1101">
        <v>225816627</v>
      </c>
      <c r="F32" s="1101">
        <v>9250469</v>
      </c>
      <c r="G32" s="1100">
        <v>157</v>
      </c>
      <c r="H32" s="1103">
        <f>F32*G32</f>
        <v>1452323633</v>
      </c>
      <c r="I32" s="1101">
        <f>H32</f>
        <v>1452323633</v>
      </c>
      <c r="J32" s="1100" t="s">
        <v>3135</v>
      </c>
      <c r="K32" s="1106" t="s">
        <v>3136</v>
      </c>
    </row>
    <row r="33" spans="1:11" ht="13.5" thickBot="1" x14ac:dyDescent="0.25">
      <c r="A33" s="994"/>
      <c r="B33" s="995"/>
      <c r="C33" s="995"/>
      <c r="D33" s="995"/>
      <c r="E33" s="994" t="s">
        <v>39</v>
      </c>
      <c r="F33" s="996">
        <f>SUM(F28:F32)</f>
        <v>10323887.9</v>
      </c>
      <c r="G33" s="994"/>
      <c r="H33" s="996">
        <f t="shared" ref="H33:I33" si="2">SUM(H28:H32)</f>
        <v>1559665523</v>
      </c>
      <c r="I33" s="996">
        <f t="shared" si="2"/>
        <v>1559665523</v>
      </c>
      <c r="J33" s="995"/>
      <c r="K33" s="995"/>
    </row>
    <row r="34" spans="1:11" ht="13.5" thickTop="1" x14ac:dyDescent="0.2"/>
    <row r="35" spans="1:11" x14ac:dyDescent="0.2">
      <c r="A35" s="1295" t="s">
        <v>1323</v>
      </c>
      <c r="B35" s="1296"/>
      <c r="C35" s="1296"/>
      <c r="D35" s="1296"/>
      <c r="E35" s="1296"/>
      <c r="F35" s="1296"/>
      <c r="G35" s="1296"/>
      <c r="H35" s="1296"/>
      <c r="I35" s="1296"/>
      <c r="J35" s="1296"/>
      <c r="K35" s="1296"/>
    </row>
    <row r="36" spans="1:11" ht="13.5" thickBot="1" x14ac:dyDescent="0.25">
      <c r="A36" s="1297"/>
      <c r="B36" s="1298"/>
      <c r="C36" s="1298"/>
      <c r="D36" s="1298"/>
      <c r="E36" s="1298"/>
      <c r="F36" s="1298"/>
      <c r="G36" s="1298"/>
      <c r="H36" s="1298"/>
      <c r="I36" s="1298"/>
      <c r="J36" s="1298"/>
      <c r="K36" s="1298"/>
    </row>
    <row r="37" spans="1:11" ht="13.5" thickTop="1" x14ac:dyDescent="0.2">
      <c r="A37" s="997" t="s">
        <v>700</v>
      </c>
      <c r="B37" s="998" t="s">
        <v>1057</v>
      </c>
      <c r="C37" s="998" t="s">
        <v>508</v>
      </c>
      <c r="D37" s="999" t="s">
        <v>441</v>
      </c>
      <c r="E37" s="1000" t="s">
        <v>900</v>
      </c>
      <c r="F37" s="1001" t="s">
        <v>901</v>
      </c>
      <c r="G37" s="998" t="s">
        <v>1324</v>
      </c>
      <c r="H37" s="1000" t="s">
        <v>1325</v>
      </c>
      <c r="I37" s="998" t="s">
        <v>263</v>
      </c>
      <c r="J37" s="998" t="s">
        <v>1058</v>
      </c>
      <c r="K37" s="998" t="s">
        <v>816</v>
      </c>
    </row>
    <row r="38" spans="1:11" ht="25.5" x14ac:dyDescent="0.2">
      <c r="A38" s="1002">
        <v>1</v>
      </c>
      <c r="B38" s="1003" t="s">
        <v>3137</v>
      </c>
      <c r="C38" s="1004" t="s">
        <v>3005</v>
      </c>
      <c r="D38" s="1005" t="s">
        <v>3138</v>
      </c>
      <c r="E38" s="1006">
        <v>26532001</v>
      </c>
      <c r="F38" s="1007">
        <v>50000000</v>
      </c>
      <c r="G38" s="1008">
        <v>23468000</v>
      </c>
      <c r="H38" s="1009">
        <f>G38*100</f>
        <v>2346800000</v>
      </c>
      <c r="I38" s="1004" t="s">
        <v>3104</v>
      </c>
      <c r="J38" s="1004" t="s">
        <v>3139</v>
      </c>
      <c r="K38" s="1010"/>
    </row>
    <row r="39" spans="1:11" ht="25.5" x14ac:dyDescent="0.2">
      <c r="A39" s="1011">
        <v>2</v>
      </c>
      <c r="B39" s="1012" t="s">
        <v>3037</v>
      </c>
      <c r="C39" s="1013" t="s">
        <v>2840</v>
      </c>
      <c r="D39" s="1014" t="s">
        <v>3140</v>
      </c>
      <c r="E39" s="1015">
        <v>15395362</v>
      </c>
      <c r="F39" s="1016">
        <v>25026582</v>
      </c>
      <c r="G39" s="1017">
        <v>9631220.2200000007</v>
      </c>
      <c r="H39" s="1018">
        <v>963122022</v>
      </c>
      <c r="I39" s="1013" t="s">
        <v>3107</v>
      </c>
      <c r="J39" s="1013" t="s">
        <v>3139</v>
      </c>
      <c r="K39" s="1019"/>
    </row>
    <row r="40" spans="1:11" x14ac:dyDescent="0.2">
      <c r="A40" s="1002">
        <v>3</v>
      </c>
      <c r="B40" s="1003" t="s">
        <v>3141</v>
      </c>
      <c r="C40" s="1004" t="s">
        <v>1060</v>
      </c>
      <c r="D40" s="1005" t="s">
        <v>1917</v>
      </c>
      <c r="E40" s="1006">
        <v>15000001</v>
      </c>
      <c r="F40" s="1006">
        <v>22500000</v>
      </c>
      <c r="G40" s="1008">
        <v>7500000</v>
      </c>
      <c r="H40" s="1008">
        <v>750000000</v>
      </c>
      <c r="I40" s="1004" t="s">
        <v>2909</v>
      </c>
      <c r="J40" s="1004" t="s">
        <v>3142</v>
      </c>
      <c r="K40" s="1010"/>
    </row>
    <row r="41" spans="1:11" ht="25.5" x14ac:dyDescent="0.2">
      <c r="A41" s="1011">
        <v>4</v>
      </c>
      <c r="B41" s="1012" t="s">
        <v>3143</v>
      </c>
      <c r="C41" s="1013" t="s">
        <v>1060</v>
      </c>
      <c r="D41" s="1014" t="s">
        <v>633</v>
      </c>
      <c r="E41" s="1015">
        <v>18279701</v>
      </c>
      <c r="F41" s="1015">
        <v>36559400</v>
      </c>
      <c r="G41" s="1017">
        <v>18279700</v>
      </c>
      <c r="H41" s="1020">
        <v>1827970000</v>
      </c>
      <c r="I41" s="1013" t="s">
        <v>3061</v>
      </c>
      <c r="J41" s="1021">
        <v>66296</v>
      </c>
      <c r="K41" s="1022"/>
    </row>
    <row r="42" spans="1:11" ht="25.5" x14ac:dyDescent="0.2">
      <c r="A42" s="1023">
        <v>5</v>
      </c>
      <c r="B42" s="1024" t="s">
        <v>3144</v>
      </c>
      <c r="C42" s="1025" t="s">
        <v>1060</v>
      </c>
      <c r="D42" s="1026" t="s">
        <v>633</v>
      </c>
      <c r="E42" s="1027">
        <v>18512793</v>
      </c>
      <c r="F42" s="1028">
        <v>37025585</v>
      </c>
      <c r="G42" s="1029">
        <v>18512792.225000001</v>
      </c>
      <c r="H42" s="1030">
        <v>1851279222.5</v>
      </c>
      <c r="I42" s="1025" t="s">
        <v>2095</v>
      </c>
      <c r="J42" s="1031">
        <v>66332</v>
      </c>
      <c r="K42" s="1032"/>
    </row>
    <row r="43" spans="1:11" x14ac:dyDescent="0.2">
      <c r="A43" s="1011">
        <v>6</v>
      </c>
      <c r="B43" s="1012" t="s">
        <v>3145</v>
      </c>
      <c r="C43" s="1013" t="s">
        <v>2840</v>
      </c>
      <c r="D43" s="1014" t="s">
        <v>1725</v>
      </c>
      <c r="E43" s="1015">
        <v>20123608</v>
      </c>
      <c r="F43" s="1015">
        <v>25154508</v>
      </c>
      <c r="G43" s="1017">
        <v>5030901.55</v>
      </c>
      <c r="H43" s="1017">
        <v>503090155</v>
      </c>
      <c r="I43" s="1013" t="s">
        <v>2062</v>
      </c>
      <c r="J43" s="1021">
        <v>66363</v>
      </c>
      <c r="K43" s="1033"/>
    </row>
    <row r="44" spans="1:11" x14ac:dyDescent="0.2">
      <c r="A44" s="1002">
        <v>7</v>
      </c>
      <c r="B44" s="1003" t="s">
        <v>3146</v>
      </c>
      <c r="C44" s="1004" t="s">
        <v>1060</v>
      </c>
      <c r="D44" s="1005" t="s">
        <v>633</v>
      </c>
      <c r="E44" s="1006">
        <v>10542605</v>
      </c>
      <c r="F44" s="1007">
        <v>21085208</v>
      </c>
      <c r="G44" s="1008">
        <v>10542604</v>
      </c>
      <c r="H44" s="1009">
        <v>1054260400</v>
      </c>
      <c r="I44" s="1004" t="s">
        <v>2062</v>
      </c>
      <c r="J44" s="1034" t="s">
        <v>3147</v>
      </c>
      <c r="K44" s="1004"/>
    </row>
    <row r="45" spans="1:11" ht="25.5" x14ac:dyDescent="0.2">
      <c r="A45" s="1011">
        <v>8</v>
      </c>
      <c r="B45" s="1035" t="s">
        <v>3148</v>
      </c>
      <c r="C45" s="1036" t="s">
        <v>2848</v>
      </c>
      <c r="D45" s="1037" t="s">
        <v>3149</v>
      </c>
      <c r="E45" s="1015">
        <v>39616001</v>
      </c>
      <c r="F45" s="1016">
        <v>50312300</v>
      </c>
      <c r="G45" s="1017">
        <v>10696320</v>
      </c>
      <c r="H45" s="1038">
        <v>1069632000</v>
      </c>
      <c r="I45" s="1036" t="s">
        <v>3104</v>
      </c>
      <c r="J45" s="1039" t="s">
        <v>3150</v>
      </c>
      <c r="K45" s="1040"/>
    </row>
    <row r="46" spans="1:11" ht="25.5" x14ac:dyDescent="0.2">
      <c r="A46" s="1002">
        <v>9</v>
      </c>
      <c r="B46" s="1041" t="s">
        <v>3151</v>
      </c>
      <c r="C46" s="1004" t="s">
        <v>1060</v>
      </c>
      <c r="D46" s="1005" t="s">
        <v>633</v>
      </c>
      <c r="E46" s="1006">
        <v>3869776</v>
      </c>
      <c r="F46" s="1007">
        <v>7739550</v>
      </c>
      <c r="G46" s="1008">
        <v>3869775</v>
      </c>
      <c r="H46" s="1009">
        <v>386977500</v>
      </c>
      <c r="I46" s="1004" t="s">
        <v>2740</v>
      </c>
      <c r="J46" s="1042" t="s">
        <v>3152</v>
      </c>
      <c r="K46" s="1010"/>
    </row>
    <row r="47" spans="1:11" ht="25.5" x14ac:dyDescent="0.2">
      <c r="A47" s="1011">
        <v>10</v>
      </c>
      <c r="B47" s="1035" t="s">
        <v>3153</v>
      </c>
      <c r="C47" s="1013" t="s">
        <v>1060</v>
      </c>
      <c r="D47" s="1014" t="s">
        <v>633</v>
      </c>
      <c r="E47" s="1015">
        <v>4000001</v>
      </c>
      <c r="F47" s="1016">
        <v>8000000</v>
      </c>
      <c r="G47" s="1017">
        <v>4000000</v>
      </c>
      <c r="H47" s="1018">
        <v>400000000</v>
      </c>
      <c r="I47" s="1013" t="s">
        <v>3088</v>
      </c>
      <c r="J47" s="1039" t="s">
        <v>3154</v>
      </c>
      <c r="K47" s="1043"/>
    </row>
    <row r="48" spans="1:11" ht="25.5" x14ac:dyDescent="0.25">
      <c r="A48" s="1044">
        <v>11</v>
      </c>
      <c r="B48" s="1041" t="s">
        <v>3155</v>
      </c>
      <c r="C48" s="1045" t="s">
        <v>1060</v>
      </c>
      <c r="D48" s="1046" t="s">
        <v>633</v>
      </c>
      <c r="E48" s="1047">
        <v>6127939</v>
      </c>
      <c r="F48" s="1048">
        <v>12255876</v>
      </c>
      <c r="G48" s="1047">
        <v>6127938</v>
      </c>
      <c r="H48" s="1049">
        <v>612793800</v>
      </c>
      <c r="I48" s="1045" t="s">
        <v>2268</v>
      </c>
      <c r="J48" s="1050">
        <v>66501</v>
      </c>
      <c r="K48" s="1051"/>
    </row>
    <row r="49" spans="1:11" ht="25.5" x14ac:dyDescent="0.25">
      <c r="A49" s="1052">
        <v>12</v>
      </c>
      <c r="B49" s="1035" t="s">
        <v>3028</v>
      </c>
      <c r="C49" s="1036" t="s">
        <v>2848</v>
      </c>
      <c r="D49" s="1037" t="s">
        <v>3156</v>
      </c>
      <c r="E49" s="1053">
        <v>33998365</v>
      </c>
      <c r="F49" s="1054">
        <v>48277677</v>
      </c>
      <c r="G49" s="1055">
        <v>14279312.48</v>
      </c>
      <c r="H49" s="1056">
        <v>1427931248</v>
      </c>
      <c r="I49" s="1036" t="s">
        <v>2268</v>
      </c>
      <c r="J49" s="1057">
        <v>66502</v>
      </c>
      <c r="K49" s="1058"/>
    </row>
    <row r="50" spans="1:11" ht="19.5" x14ac:dyDescent="0.25">
      <c r="A50" s="1044">
        <v>13</v>
      </c>
      <c r="B50" s="1041" t="s">
        <v>3157</v>
      </c>
      <c r="C50" s="1045" t="s">
        <v>1060</v>
      </c>
      <c r="D50" s="1046" t="s">
        <v>1917</v>
      </c>
      <c r="E50" s="1047">
        <v>6326001</v>
      </c>
      <c r="F50" s="1048">
        <v>9489000</v>
      </c>
      <c r="G50" s="1059">
        <v>3163000</v>
      </c>
      <c r="H50" s="1049">
        <v>316300000</v>
      </c>
      <c r="I50" s="1045" t="s">
        <v>2909</v>
      </c>
      <c r="J50" s="1050" t="s">
        <v>3158</v>
      </c>
      <c r="K50" s="1060"/>
    </row>
    <row r="51" spans="1:11" ht="26.25" thickBot="1" x14ac:dyDescent="0.3">
      <c r="A51" s="1061">
        <v>14</v>
      </c>
      <c r="B51" s="1062" t="s">
        <v>3159</v>
      </c>
      <c r="C51" s="1063" t="s">
        <v>1060</v>
      </c>
      <c r="D51" s="1064" t="s">
        <v>633</v>
      </c>
      <c r="E51" s="1065">
        <v>5358151</v>
      </c>
      <c r="F51" s="1066">
        <v>10716300</v>
      </c>
      <c r="G51" s="1065">
        <v>5358150</v>
      </c>
      <c r="H51" s="1067">
        <v>535815000</v>
      </c>
      <c r="I51" s="1063" t="s">
        <v>3160</v>
      </c>
      <c r="J51" s="1068" t="s">
        <v>3161</v>
      </c>
      <c r="K51" s="1069"/>
    </row>
    <row r="52" spans="1:11" ht="27" thickTop="1" thickBot="1" x14ac:dyDescent="0.3">
      <c r="A52" s="1070">
        <v>15</v>
      </c>
      <c r="B52" s="1071" t="s">
        <v>3001</v>
      </c>
      <c r="C52" s="1072" t="s">
        <v>2840</v>
      </c>
      <c r="D52" s="1073" t="s">
        <v>1404</v>
      </c>
      <c r="E52" s="1074">
        <v>16442421</v>
      </c>
      <c r="F52" s="1075">
        <v>23019388</v>
      </c>
      <c r="G52" s="1074">
        <v>6576937.7599999998</v>
      </c>
      <c r="H52" s="1076">
        <v>657693776</v>
      </c>
      <c r="I52" s="1072" t="s">
        <v>3061</v>
      </c>
      <c r="J52" s="1068">
        <v>66514</v>
      </c>
      <c r="K52" s="1202"/>
    </row>
    <row r="53" spans="1:11" ht="26.25" thickTop="1" x14ac:dyDescent="0.2">
      <c r="A53" s="1070">
        <v>16</v>
      </c>
      <c r="B53" s="1077" t="s">
        <v>3162</v>
      </c>
      <c r="C53" s="1078" t="s">
        <v>1060</v>
      </c>
      <c r="D53" s="1079" t="s">
        <v>1913</v>
      </c>
      <c r="E53" s="1080">
        <v>3414001</v>
      </c>
      <c r="F53" s="1081">
        <v>6228100</v>
      </c>
      <c r="G53" s="1082">
        <v>2414100</v>
      </c>
      <c r="H53" s="1076">
        <v>241410000</v>
      </c>
      <c r="I53" s="1078" t="s">
        <v>3074</v>
      </c>
      <c r="J53" s="1083">
        <v>66533</v>
      </c>
      <c r="K53" s="1078"/>
    </row>
    <row r="54" spans="1:11" ht="25.5" x14ac:dyDescent="0.2">
      <c r="A54" s="1070">
        <v>17</v>
      </c>
      <c r="B54" s="1077" t="s">
        <v>3163</v>
      </c>
      <c r="C54" s="1078" t="s">
        <v>1060</v>
      </c>
      <c r="D54" s="1079" t="s">
        <v>633</v>
      </c>
      <c r="E54" s="1080">
        <v>4657144</v>
      </c>
      <c r="F54" s="1081">
        <v>9314286</v>
      </c>
      <c r="G54" s="1201">
        <v>4657143</v>
      </c>
      <c r="H54" s="1084">
        <v>465714300</v>
      </c>
      <c r="I54" s="1078" t="s">
        <v>3164</v>
      </c>
      <c r="J54" s="1083" t="s">
        <v>3165</v>
      </c>
      <c r="K54" s="1078"/>
    </row>
    <row r="55" spans="1:11" ht="13.5" thickBot="1" x14ac:dyDescent="0.25">
      <c r="A55" s="1085"/>
      <c r="B55" s="1086"/>
      <c r="C55" s="1087"/>
      <c r="D55" s="1088"/>
      <c r="E55" s="1089"/>
      <c r="F55" s="1090" t="s">
        <v>39</v>
      </c>
      <c r="G55" s="1091">
        <f>SUBTOTAL(109,G38:G54)</f>
        <v>154107894.23499998</v>
      </c>
      <c r="H55" s="1091">
        <f>SUBTOTAL(109,H38:H54)</f>
        <v>15410789423.5</v>
      </c>
      <c r="I55" s="1088"/>
      <c r="J55" s="1088"/>
      <c r="K55" s="1092"/>
    </row>
    <row r="56" spans="1:11" ht="13.5" thickTop="1" x14ac:dyDescent="0.2"/>
    <row r="57" spans="1:11" x14ac:dyDescent="0.2">
      <c r="A57" s="1295" t="s">
        <v>1439</v>
      </c>
      <c r="B57" s="1324"/>
      <c r="C57" s="1324"/>
      <c r="D57" s="1324"/>
      <c r="E57" s="1324"/>
      <c r="F57" s="1324"/>
      <c r="G57" s="1324"/>
      <c r="H57" s="1324"/>
      <c r="I57" s="1324"/>
      <c r="J57" s="1324"/>
    </row>
    <row r="58" spans="1:11" ht="13.5" thickBot="1" x14ac:dyDescent="0.25">
      <c r="A58" s="1297"/>
      <c r="B58" s="1298"/>
      <c r="C58" s="1298"/>
      <c r="D58" s="1298"/>
      <c r="E58" s="1298"/>
      <c r="F58" s="1298"/>
      <c r="G58" s="1298"/>
      <c r="H58" s="1298"/>
      <c r="I58" s="1298"/>
      <c r="J58" s="1298"/>
    </row>
    <row r="59" spans="1:11" ht="13.5" thickTop="1" x14ac:dyDescent="0.2">
      <c r="A59" s="1301" t="s">
        <v>700</v>
      </c>
      <c r="B59" s="1301" t="s">
        <v>1057</v>
      </c>
      <c r="C59" s="1301" t="s">
        <v>508</v>
      </c>
      <c r="D59" s="1299" t="s">
        <v>1743</v>
      </c>
      <c r="E59" s="847" t="s">
        <v>1440</v>
      </c>
      <c r="F59" s="848" t="s">
        <v>1441</v>
      </c>
      <c r="G59" s="849"/>
      <c r="H59" s="1358" t="s">
        <v>1443</v>
      </c>
      <c r="I59" s="1358" t="s">
        <v>1325</v>
      </c>
      <c r="J59" s="1360" t="s">
        <v>1133</v>
      </c>
    </row>
    <row r="60" spans="1:11" ht="13.5" thickBot="1" x14ac:dyDescent="0.25">
      <c r="A60" s="1302"/>
      <c r="B60" s="1302"/>
      <c r="C60" s="1302"/>
      <c r="D60" s="1300"/>
      <c r="E60" s="850" t="s">
        <v>1444</v>
      </c>
      <c r="F60" s="851" t="s">
        <v>900</v>
      </c>
      <c r="G60" s="852" t="s">
        <v>901</v>
      </c>
      <c r="H60" s="1359"/>
      <c r="I60" s="1359"/>
      <c r="J60" s="1361"/>
    </row>
    <row r="61" spans="1:11" ht="13.5" thickTop="1" x14ac:dyDescent="0.2">
      <c r="A61" s="1107">
        <v>1</v>
      </c>
      <c r="B61" s="1108" t="s">
        <v>3166</v>
      </c>
      <c r="C61" s="1107" t="s">
        <v>2848</v>
      </c>
      <c r="D61" s="1108" t="s">
        <v>2975</v>
      </c>
      <c r="E61" s="1109">
        <v>4.7500000000000001E-2</v>
      </c>
      <c r="F61" s="1110">
        <v>13771167</v>
      </c>
      <c r="G61" s="1110">
        <v>14424825</v>
      </c>
      <c r="H61" s="1111">
        <v>653658.06999999995</v>
      </c>
      <c r="I61" s="1110">
        <f>H61*100</f>
        <v>65365806.999999993</v>
      </c>
      <c r="J61" s="1112" t="s">
        <v>3167</v>
      </c>
    </row>
    <row r="62" spans="1:11" x14ac:dyDescent="0.2">
      <c r="A62" s="1107">
        <v>2</v>
      </c>
      <c r="B62" s="1108" t="s">
        <v>3168</v>
      </c>
      <c r="C62" s="1107" t="s">
        <v>2848</v>
      </c>
      <c r="D62" s="1108" t="s">
        <v>2975</v>
      </c>
      <c r="E62" s="1109">
        <v>0.25</v>
      </c>
      <c r="F62" s="1110">
        <v>40000001</v>
      </c>
      <c r="G62" s="1110">
        <v>50000000</v>
      </c>
      <c r="H62" s="1111">
        <f>G62-F62+1</f>
        <v>10000000</v>
      </c>
      <c r="I62" s="1110">
        <f t="shared" ref="I62:I125" si="3">H62*100</f>
        <v>1000000000</v>
      </c>
      <c r="J62" s="1112" t="s">
        <v>3167</v>
      </c>
    </row>
    <row r="63" spans="1:11" ht="25.5" x14ac:dyDescent="0.2">
      <c r="A63" s="1107">
        <v>3</v>
      </c>
      <c r="B63" s="1108" t="s">
        <v>3148</v>
      </c>
      <c r="C63" s="1107" t="s">
        <v>2848</v>
      </c>
      <c r="D63" s="1108" t="s">
        <v>2975</v>
      </c>
      <c r="E63" s="1109">
        <v>0.23799999999999999</v>
      </c>
      <c r="F63" s="1110">
        <v>32000001</v>
      </c>
      <c r="G63" s="1110">
        <v>39616000</v>
      </c>
      <c r="H63" s="1111">
        <f t="shared" ref="H63" si="4">G63-F63+1</f>
        <v>7616000</v>
      </c>
      <c r="I63" s="1110">
        <f t="shared" si="3"/>
        <v>761600000</v>
      </c>
      <c r="J63" s="1112" t="s">
        <v>3169</v>
      </c>
    </row>
    <row r="64" spans="1:11" ht="25.5" x14ac:dyDescent="0.2">
      <c r="A64" s="1107">
        <v>4</v>
      </c>
      <c r="B64" s="1108" t="s">
        <v>3170</v>
      </c>
      <c r="C64" s="1107" t="s">
        <v>1060</v>
      </c>
      <c r="D64" s="1108" t="s">
        <v>2975</v>
      </c>
      <c r="E64" s="1113">
        <v>2.2211000000000002E-2</v>
      </c>
      <c r="F64" s="1110">
        <v>3681431</v>
      </c>
      <c r="G64" s="1110">
        <v>3763198</v>
      </c>
      <c r="H64" s="1111">
        <v>81768.240000000005</v>
      </c>
      <c r="I64" s="1110">
        <f t="shared" si="3"/>
        <v>8176824.0000000009</v>
      </c>
      <c r="J64" s="1112" t="s">
        <v>3171</v>
      </c>
    </row>
    <row r="65" spans="1:10" x14ac:dyDescent="0.2">
      <c r="A65" s="1107">
        <v>5</v>
      </c>
      <c r="B65" s="1108" t="s">
        <v>2969</v>
      </c>
      <c r="C65" s="1107" t="s">
        <v>944</v>
      </c>
      <c r="D65" s="1108" t="s">
        <v>2975</v>
      </c>
      <c r="E65" s="1109">
        <v>4.7500000000000001E-2</v>
      </c>
      <c r="F65" s="1110">
        <v>128135438</v>
      </c>
      <c r="G65" s="1110">
        <v>134221871</v>
      </c>
      <c r="H65" s="1111">
        <v>6086433.2800000003</v>
      </c>
      <c r="I65" s="1110">
        <f t="shared" si="3"/>
        <v>608643328</v>
      </c>
      <c r="J65" s="1112" t="s">
        <v>3172</v>
      </c>
    </row>
    <row r="66" spans="1:10" ht="25.5" x14ac:dyDescent="0.2">
      <c r="A66" s="1107">
        <v>6</v>
      </c>
      <c r="B66" s="1108" t="s">
        <v>3173</v>
      </c>
      <c r="C66" s="1107" t="s">
        <v>2464</v>
      </c>
      <c r="D66" s="1108" t="s">
        <v>2830</v>
      </c>
      <c r="E66" s="1109">
        <v>0.11</v>
      </c>
      <c r="F66" s="1110">
        <v>8394101</v>
      </c>
      <c r="G66" s="1110">
        <v>9317451</v>
      </c>
      <c r="H66" s="1111">
        <v>923351</v>
      </c>
      <c r="I66" s="1110">
        <f t="shared" si="3"/>
        <v>92335100</v>
      </c>
      <c r="J66" s="1112" t="s">
        <v>3172</v>
      </c>
    </row>
    <row r="67" spans="1:10" x14ac:dyDescent="0.2">
      <c r="A67" s="523">
        <v>7</v>
      </c>
      <c r="B67" s="961" t="s">
        <v>42</v>
      </c>
      <c r="C67" s="523" t="s">
        <v>2464</v>
      </c>
      <c r="D67" s="961" t="s">
        <v>2975</v>
      </c>
      <c r="E67" s="524">
        <v>0.14000000000000001</v>
      </c>
      <c r="F67" s="1114">
        <v>53137504</v>
      </c>
      <c r="G67" s="1114">
        <v>60576753</v>
      </c>
      <c r="H67" s="1115">
        <v>7439250</v>
      </c>
      <c r="I67" s="1114">
        <f>H67*100</f>
        <v>743925000</v>
      </c>
      <c r="J67" s="1116" t="s">
        <v>3174</v>
      </c>
    </row>
    <row r="68" spans="1:10" x14ac:dyDescent="0.2">
      <c r="A68" s="523">
        <v>8</v>
      </c>
      <c r="B68" s="961" t="s">
        <v>3175</v>
      </c>
      <c r="C68" s="523" t="s">
        <v>453</v>
      </c>
      <c r="D68" s="961" t="s">
        <v>2796</v>
      </c>
      <c r="E68" s="524">
        <v>3.7999999999999999E-2</v>
      </c>
      <c r="F68" s="1114">
        <v>5190001</v>
      </c>
      <c r="G68" s="1114">
        <v>5387220</v>
      </c>
      <c r="H68" s="1115">
        <v>197220</v>
      </c>
      <c r="I68" s="1114">
        <f t="shared" si="3"/>
        <v>19722000</v>
      </c>
      <c r="J68" s="1116" t="s">
        <v>3176</v>
      </c>
    </row>
    <row r="69" spans="1:10" x14ac:dyDescent="0.2">
      <c r="A69" s="523">
        <v>9</v>
      </c>
      <c r="B69" s="961" t="s">
        <v>3177</v>
      </c>
      <c r="C69" s="523" t="s">
        <v>453</v>
      </c>
      <c r="D69" s="961" t="s">
        <v>2796</v>
      </c>
      <c r="E69" s="524">
        <v>0.05</v>
      </c>
      <c r="F69" s="1114">
        <v>5000001</v>
      </c>
      <c r="G69" s="1114">
        <v>5250000</v>
      </c>
      <c r="H69" s="1115">
        <v>250000</v>
      </c>
      <c r="I69" s="1114">
        <f t="shared" si="3"/>
        <v>25000000</v>
      </c>
      <c r="J69" s="1116" t="s">
        <v>3178</v>
      </c>
    </row>
    <row r="70" spans="1:10" ht="25.5" x14ac:dyDescent="0.2">
      <c r="A70" s="523">
        <v>10</v>
      </c>
      <c r="B70" s="961" t="s">
        <v>2960</v>
      </c>
      <c r="C70" s="523" t="s">
        <v>1600</v>
      </c>
      <c r="D70" s="961" t="s">
        <v>2975</v>
      </c>
      <c r="E70" s="1117">
        <v>0.14005143</v>
      </c>
      <c r="F70" s="1114">
        <v>9154558</v>
      </c>
      <c r="G70" s="1114">
        <v>10436666</v>
      </c>
      <c r="H70" s="1118">
        <v>1282108.5371999999</v>
      </c>
      <c r="I70" s="1114">
        <f t="shared" si="3"/>
        <v>128210853.71999998</v>
      </c>
      <c r="J70" s="1116" t="s">
        <v>3179</v>
      </c>
    </row>
    <row r="71" spans="1:10" ht="25.5" x14ac:dyDescent="0.2">
      <c r="A71" s="523">
        <v>11</v>
      </c>
      <c r="B71" s="961" t="s">
        <v>3180</v>
      </c>
      <c r="C71" s="1107" t="s">
        <v>2848</v>
      </c>
      <c r="D71" s="961" t="s">
        <v>2975</v>
      </c>
      <c r="E71" s="524">
        <v>0.04</v>
      </c>
      <c r="F71" s="1114">
        <v>50116667</v>
      </c>
      <c r="G71" s="1114">
        <v>52121333</v>
      </c>
      <c r="H71" s="1115">
        <v>2004666.57</v>
      </c>
      <c r="I71" s="1114">
        <f t="shared" si="3"/>
        <v>200466657</v>
      </c>
      <c r="J71" s="1116" t="s">
        <v>3181</v>
      </c>
    </row>
    <row r="72" spans="1:10" x14ac:dyDescent="0.2">
      <c r="A72" s="523">
        <v>12</v>
      </c>
      <c r="B72" s="961" t="s">
        <v>3182</v>
      </c>
      <c r="C72" s="1119" t="s">
        <v>3183</v>
      </c>
      <c r="D72" s="961" t="s">
        <v>2975</v>
      </c>
      <c r="E72" s="524">
        <v>0.25</v>
      </c>
      <c r="F72" s="1114">
        <v>486164</v>
      </c>
      <c r="G72" s="1114">
        <v>608203</v>
      </c>
      <c r="H72" s="1115">
        <v>122040</v>
      </c>
      <c r="I72" s="1114">
        <f t="shared" si="3"/>
        <v>12204000</v>
      </c>
      <c r="J72" s="1116" t="s">
        <v>3184</v>
      </c>
    </row>
    <row r="73" spans="1:10" ht="25.5" x14ac:dyDescent="0.2">
      <c r="A73" s="523">
        <v>13</v>
      </c>
      <c r="B73" s="961" t="s">
        <v>3185</v>
      </c>
      <c r="C73" s="523" t="s">
        <v>1600</v>
      </c>
      <c r="D73" s="961" t="s">
        <v>2796</v>
      </c>
      <c r="E73" s="524">
        <v>0.14249999999999999</v>
      </c>
      <c r="F73" s="1114">
        <v>200001</v>
      </c>
      <c r="G73" s="1114">
        <v>228500</v>
      </c>
      <c r="H73" s="1115">
        <v>28500</v>
      </c>
      <c r="I73" s="1114">
        <f t="shared" si="3"/>
        <v>2850000</v>
      </c>
      <c r="J73" s="1116" t="s">
        <v>3184</v>
      </c>
    </row>
    <row r="74" spans="1:10" x14ac:dyDescent="0.2">
      <c r="A74" s="523">
        <v>14</v>
      </c>
      <c r="B74" s="961" t="s">
        <v>3186</v>
      </c>
      <c r="C74" s="523" t="s">
        <v>453</v>
      </c>
      <c r="D74" s="961" t="s">
        <v>3187</v>
      </c>
      <c r="E74" s="524">
        <v>7.0000000000000007E-2</v>
      </c>
      <c r="F74" s="1114">
        <v>32811649</v>
      </c>
      <c r="G74" s="1114">
        <v>35108463</v>
      </c>
      <c r="H74" s="1115">
        <v>2296815.27</v>
      </c>
      <c r="I74" s="1114">
        <f t="shared" si="3"/>
        <v>229681527</v>
      </c>
      <c r="J74" s="1116" t="s">
        <v>3188</v>
      </c>
    </row>
    <row r="75" spans="1:10" x14ac:dyDescent="0.2">
      <c r="A75" s="523">
        <v>15</v>
      </c>
      <c r="B75" s="961" t="s">
        <v>2093</v>
      </c>
      <c r="C75" s="523" t="s">
        <v>1060</v>
      </c>
      <c r="D75" s="961" t="s">
        <v>3187</v>
      </c>
      <c r="E75" s="524">
        <v>0.05</v>
      </c>
      <c r="F75" s="1114">
        <v>57865980</v>
      </c>
      <c r="G75" s="1114">
        <v>60759278</v>
      </c>
      <c r="H75" s="1115">
        <v>2893298.9559999998</v>
      </c>
      <c r="I75" s="1114">
        <f t="shared" si="3"/>
        <v>289329895.59999996</v>
      </c>
      <c r="J75" s="1116" t="s">
        <v>3188</v>
      </c>
    </row>
    <row r="76" spans="1:10" x14ac:dyDescent="0.2">
      <c r="A76" s="523">
        <v>16</v>
      </c>
      <c r="B76" s="961" t="s">
        <v>3189</v>
      </c>
      <c r="C76" s="523" t="s">
        <v>2464</v>
      </c>
      <c r="D76" s="961" t="s">
        <v>3187</v>
      </c>
      <c r="E76" s="524">
        <v>0.11</v>
      </c>
      <c r="F76" s="1114">
        <v>9317452</v>
      </c>
      <c r="G76" s="1114">
        <v>10342371</v>
      </c>
      <c r="H76" s="1115">
        <v>1024919.61</v>
      </c>
      <c r="I76" s="1114">
        <f t="shared" si="3"/>
        <v>102491961</v>
      </c>
      <c r="J76" s="1116" t="s">
        <v>3188</v>
      </c>
    </row>
    <row r="77" spans="1:10" x14ac:dyDescent="0.2">
      <c r="A77" s="523">
        <v>17</v>
      </c>
      <c r="B77" s="961" t="s">
        <v>2976</v>
      </c>
      <c r="C77" s="523" t="s">
        <v>936</v>
      </c>
      <c r="D77" s="961" t="s">
        <v>3187</v>
      </c>
      <c r="E77" s="524">
        <v>0.1</v>
      </c>
      <c r="F77" s="1114">
        <v>117679040</v>
      </c>
      <c r="G77" s="1114">
        <v>129446943</v>
      </c>
      <c r="H77" s="1115">
        <v>11767903.880000001</v>
      </c>
      <c r="I77" s="1114">
        <f t="shared" si="3"/>
        <v>1176790388</v>
      </c>
      <c r="J77" s="1116" t="s">
        <v>3190</v>
      </c>
    </row>
    <row r="78" spans="1:10" x14ac:dyDescent="0.2">
      <c r="A78" s="523">
        <v>18</v>
      </c>
      <c r="B78" s="961" t="s">
        <v>3191</v>
      </c>
      <c r="C78" s="523" t="s">
        <v>2848</v>
      </c>
      <c r="D78" s="961" t="s">
        <v>2975</v>
      </c>
      <c r="E78" s="524">
        <v>0.1</v>
      </c>
      <c r="F78" s="1114">
        <v>42960001</v>
      </c>
      <c r="G78" s="1114">
        <v>47256000</v>
      </c>
      <c r="H78" s="1115">
        <v>4296000</v>
      </c>
      <c r="I78" s="1114">
        <f t="shared" si="3"/>
        <v>429600000</v>
      </c>
      <c r="J78" s="1116" t="s">
        <v>3192</v>
      </c>
    </row>
    <row r="79" spans="1:10" ht="25.5" x14ac:dyDescent="0.2">
      <c r="A79" s="523">
        <v>19</v>
      </c>
      <c r="B79" s="961" t="s">
        <v>3193</v>
      </c>
      <c r="C79" s="523" t="s">
        <v>1060</v>
      </c>
      <c r="D79" s="961" t="s">
        <v>3187</v>
      </c>
      <c r="E79" s="524">
        <v>0.04</v>
      </c>
      <c r="F79" s="1114">
        <v>5720648</v>
      </c>
      <c r="G79" s="1114">
        <v>5949473</v>
      </c>
      <c r="H79" s="1115">
        <v>228826</v>
      </c>
      <c r="I79" s="1114">
        <f t="shared" si="3"/>
        <v>22882600</v>
      </c>
      <c r="J79" s="1116" t="s">
        <v>3192</v>
      </c>
    </row>
    <row r="80" spans="1:10" ht="25.5" x14ac:dyDescent="0.2">
      <c r="A80" s="523">
        <v>20</v>
      </c>
      <c r="B80" s="961" t="s">
        <v>3194</v>
      </c>
      <c r="C80" s="523" t="s">
        <v>1600</v>
      </c>
      <c r="D80" s="961" t="s">
        <v>3187</v>
      </c>
      <c r="E80" s="524">
        <v>0.14249999999999999</v>
      </c>
      <c r="F80" s="1114">
        <v>1014001</v>
      </c>
      <c r="G80" s="1114">
        <v>1158495</v>
      </c>
      <c r="H80" s="1115">
        <v>144495</v>
      </c>
      <c r="I80" s="1114">
        <f t="shared" si="3"/>
        <v>14449500</v>
      </c>
      <c r="J80" s="1116" t="s">
        <v>3192</v>
      </c>
    </row>
    <row r="81" spans="1:10" ht="25.5" x14ac:dyDescent="0.2">
      <c r="A81" s="523">
        <v>21</v>
      </c>
      <c r="B81" s="961" t="s">
        <v>2179</v>
      </c>
      <c r="C81" s="523" t="s">
        <v>1060</v>
      </c>
      <c r="D81" s="961" t="s">
        <v>3187</v>
      </c>
      <c r="E81" s="524">
        <v>0.03</v>
      </c>
      <c r="F81" s="1114">
        <v>37359253</v>
      </c>
      <c r="G81" s="1114">
        <v>38480030</v>
      </c>
      <c r="H81" s="1115">
        <v>1120778</v>
      </c>
      <c r="I81" s="1114">
        <f t="shared" si="3"/>
        <v>112077800</v>
      </c>
      <c r="J81" s="1116" t="s">
        <v>3195</v>
      </c>
    </row>
    <row r="82" spans="1:10" ht="25.5" x14ac:dyDescent="0.2">
      <c r="A82" s="523">
        <v>22</v>
      </c>
      <c r="B82" s="961" t="s">
        <v>3196</v>
      </c>
      <c r="C82" s="523" t="s">
        <v>1600</v>
      </c>
      <c r="D82" s="961" t="s">
        <v>3187</v>
      </c>
      <c r="E82" s="524">
        <v>0.14249999999999999</v>
      </c>
      <c r="F82" s="1114">
        <v>14500001</v>
      </c>
      <c r="G82" s="1114">
        <v>16566250</v>
      </c>
      <c r="H82" s="1115">
        <v>2066250</v>
      </c>
      <c r="I82" s="1114">
        <f t="shared" si="3"/>
        <v>206625000</v>
      </c>
      <c r="J82" s="1116" t="s">
        <v>3195</v>
      </c>
    </row>
    <row r="83" spans="1:10" x14ac:dyDescent="0.2">
      <c r="A83" s="523">
        <v>23</v>
      </c>
      <c r="B83" s="961" t="s">
        <v>146</v>
      </c>
      <c r="C83" s="523" t="s">
        <v>943</v>
      </c>
      <c r="D83" s="961" t="s">
        <v>3187</v>
      </c>
      <c r="E83" s="524">
        <v>0.05</v>
      </c>
      <c r="F83" s="1114">
        <v>11280906</v>
      </c>
      <c r="G83" s="1114">
        <v>11844950</v>
      </c>
      <c r="H83" s="1115">
        <v>564045.22</v>
      </c>
      <c r="I83" s="1114">
        <f t="shared" si="3"/>
        <v>56404522</v>
      </c>
      <c r="J83" s="1116" t="s">
        <v>3197</v>
      </c>
    </row>
    <row r="84" spans="1:10" x14ac:dyDescent="0.2">
      <c r="A84" s="523">
        <v>24</v>
      </c>
      <c r="B84" s="961" t="s">
        <v>3198</v>
      </c>
      <c r="C84" s="523" t="s">
        <v>936</v>
      </c>
      <c r="D84" s="961" t="s">
        <v>3187</v>
      </c>
      <c r="E84" s="524">
        <v>0.04</v>
      </c>
      <c r="F84" s="1114">
        <v>142009742</v>
      </c>
      <c r="G84" s="1114">
        <v>147690130</v>
      </c>
      <c r="H84" s="1115">
        <v>5680389</v>
      </c>
      <c r="I84" s="1114">
        <f t="shared" si="3"/>
        <v>568038900</v>
      </c>
      <c r="J84" s="1116" t="s">
        <v>3197</v>
      </c>
    </row>
    <row r="85" spans="1:10" x14ac:dyDescent="0.2">
      <c r="A85" s="523">
        <v>25</v>
      </c>
      <c r="B85" s="961" t="s">
        <v>3199</v>
      </c>
      <c r="C85" s="523" t="s">
        <v>2464</v>
      </c>
      <c r="D85" s="961" t="s">
        <v>3187</v>
      </c>
      <c r="E85" s="524">
        <v>0.1</v>
      </c>
      <c r="F85" s="1114">
        <v>25740001</v>
      </c>
      <c r="G85" s="1114">
        <v>28314000</v>
      </c>
      <c r="H85" s="1115">
        <v>2574000</v>
      </c>
      <c r="I85" s="1114">
        <f t="shared" si="3"/>
        <v>257400000</v>
      </c>
      <c r="J85" s="1116" t="s">
        <v>3197</v>
      </c>
    </row>
    <row r="86" spans="1:10" x14ac:dyDescent="0.2">
      <c r="A86" s="523">
        <v>26</v>
      </c>
      <c r="B86" s="961" t="s">
        <v>1857</v>
      </c>
      <c r="C86" s="523" t="s">
        <v>1600</v>
      </c>
      <c r="D86" s="961" t="s">
        <v>3187</v>
      </c>
      <c r="E86" s="524">
        <v>0.14249999999999999</v>
      </c>
      <c r="F86" s="1114">
        <v>6416161</v>
      </c>
      <c r="G86" s="1114">
        <v>7330463</v>
      </c>
      <c r="H86" s="1115">
        <v>914302.8</v>
      </c>
      <c r="I86" s="1114">
        <f t="shared" si="3"/>
        <v>91430280</v>
      </c>
      <c r="J86" s="1116" t="s">
        <v>3197</v>
      </c>
    </row>
    <row r="87" spans="1:10" x14ac:dyDescent="0.2">
      <c r="A87" s="523">
        <v>27</v>
      </c>
      <c r="B87" s="961" t="s">
        <v>3200</v>
      </c>
      <c r="C87" s="1107" t="s">
        <v>2848</v>
      </c>
      <c r="D87" s="961" t="s">
        <v>2975</v>
      </c>
      <c r="E87" s="524">
        <v>0.183811</v>
      </c>
      <c r="F87" s="1114">
        <v>41840001</v>
      </c>
      <c r="G87" s="1114">
        <v>49530652</v>
      </c>
      <c r="H87" s="1115">
        <v>7690652</v>
      </c>
      <c r="I87" s="1114">
        <f t="shared" si="3"/>
        <v>769065200</v>
      </c>
      <c r="J87" s="1116" t="s">
        <v>3201</v>
      </c>
    </row>
    <row r="88" spans="1:10" x14ac:dyDescent="0.2">
      <c r="A88" s="523">
        <v>28</v>
      </c>
      <c r="B88" s="961" t="s">
        <v>3202</v>
      </c>
      <c r="C88" s="1107" t="s">
        <v>1060</v>
      </c>
      <c r="D88" s="961" t="s">
        <v>3187</v>
      </c>
      <c r="E88" s="524">
        <v>0.05</v>
      </c>
      <c r="F88" s="1114">
        <v>21000001</v>
      </c>
      <c r="G88" s="1114">
        <v>22050000</v>
      </c>
      <c r="H88" s="1115">
        <v>1050000</v>
      </c>
      <c r="I88" s="1114">
        <f t="shared" si="3"/>
        <v>105000000</v>
      </c>
      <c r="J88" s="1116" t="s">
        <v>3201</v>
      </c>
    </row>
    <row r="89" spans="1:10" x14ac:dyDescent="0.2">
      <c r="A89" s="523">
        <v>29</v>
      </c>
      <c r="B89" s="961" t="s">
        <v>3203</v>
      </c>
      <c r="C89" s="1107" t="s">
        <v>1060</v>
      </c>
      <c r="D89" s="961" t="s">
        <v>3187</v>
      </c>
      <c r="E89" s="524">
        <v>0.08</v>
      </c>
      <c r="F89" s="1114">
        <v>35000001</v>
      </c>
      <c r="G89" s="1114">
        <v>37800000</v>
      </c>
      <c r="H89" s="1115">
        <v>2800000</v>
      </c>
      <c r="I89" s="1114">
        <f t="shared" si="3"/>
        <v>280000000</v>
      </c>
      <c r="J89" s="1116" t="s">
        <v>3201</v>
      </c>
    </row>
    <row r="90" spans="1:10" x14ac:dyDescent="0.2">
      <c r="A90" s="523">
        <v>30</v>
      </c>
      <c r="B90" s="961" t="s">
        <v>3204</v>
      </c>
      <c r="C90" s="1107" t="s">
        <v>1767</v>
      </c>
      <c r="D90" s="961" t="s">
        <v>3187</v>
      </c>
      <c r="E90" s="524">
        <v>0.1</v>
      </c>
      <c r="F90" s="1114">
        <v>92895371</v>
      </c>
      <c r="G90" s="1114">
        <v>102186269</v>
      </c>
      <c r="H90" s="1115">
        <v>9290899</v>
      </c>
      <c r="I90" s="1114">
        <f t="shared" si="3"/>
        <v>929089900</v>
      </c>
      <c r="J90" s="1116" t="s">
        <v>3205</v>
      </c>
    </row>
    <row r="91" spans="1:10" x14ac:dyDescent="0.2">
      <c r="A91" s="523">
        <v>31</v>
      </c>
      <c r="B91" s="961" t="s">
        <v>3206</v>
      </c>
      <c r="C91" s="1107" t="s">
        <v>1060</v>
      </c>
      <c r="D91" s="961" t="s">
        <v>3187</v>
      </c>
      <c r="E91" s="524">
        <v>0.15</v>
      </c>
      <c r="F91" s="1114">
        <v>4933239</v>
      </c>
      <c r="G91" s="1114">
        <v>5673224</v>
      </c>
      <c r="H91" s="1115">
        <v>739985.48</v>
      </c>
      <c r="I91" s="1114">
        <f t="shared" si="3"/>
        <v>73998548</v>
      </c>
      <c r="J91" s="1116" t="s">
        <v>3205</v>
      </c>
    </row>
    <row r="92" spans="1:10" x14ac:dyDescent="0.2">
      <c r="A92" s="523">
        <v>32</v>
      </c>
      <c r="B92" s="961" t="s">
        <v>3207</v>
      </c>
      <c r="C92" s="1107" t="s">
        <v>1060</v>
      </c>
      <c r="D92" s="961" t="s">
        <v>3187</v>
      </c>
      <c r="E92" s="524">
        <v>4.7500000000000001E-2</v>
      </c>
      <c r="F92" s="1114">
        <v>11200001</v>
      </c>
      <c r="G92" s="1114">
        <v>11732000</v>
      </c>
      <c r="H92" s="1115">
        <v>532000</v>
      </c>
      <c r="I92" s="1114">
        <f t="shared" si="3"/>
        <v>53200000</v>
      </c>
      <c r="J92" s="1116" t="s">
        <v>3205</v>
      </c>
    </row>
    <row r="93" spans="1:10" x14ac:dyDescent="0.2">
      <c r="A93" s="523">
        <v>33</v>
      </c>
      <c r="B93" s="961" t="s">
        <v>3208</v>
      </c>
      <c r="C93" s="1107" t="s">
        <v>1600</v>
      </c>
      <c r="D93" s="961" t="s">
        <v>3187</v>
      </c>
      <c r="E93" s="524">
        <v>0.14249999999999999</v>
      </c>
      <c r="F93" s="1114">
        <v>11655219</v>
      </c>
      <c r="G93" s="1114">
        <v>13316087</v>
      </c>
      <c r="H93" s="1115">
        <v>1660868.4</v>
      </c>
      <c r="I93" s="1114">
        <f t="shared" si="3"/>
        <v>166086840</v>
      </c>
      <c r="J93" s="1116" t="s">
        <v>3205</v>
      </c>
    </row>
    <row r="94" spans="1:10" x14ac:dyDescent="0.2">
      <c r="A94" s="523">
        <v>34</v>
      </c>
      <c r="B94" s="961" t="s">
        <v>3209</v>
      </c>
      <c r="C94" s="1107" t="s">
        <v>1060</v>
      </c>
      <c r="D94" s="961" t="s">
        <v>3187</v>
      </c>
      <c r="E94" s="524">
        <v>0.05</v>
      </c>
      <c r="F94" s="1114">
        <v>6159688</v>
      </c>
      <c r="G94" s="1114">
        <v>6467672</v>
      </c>
      <c r="H94" s="1115">
        <v>307984.33</v>
      </c>
      <c r="I94" s="1114">
        <f t="shared" si="3"/>
        <v>30798433</v>
      </c>
      <c r="J94" s="1116" t="s">
        <v>3210</v>
      </c>
    </row>
    <row r="95" spans="1:10" ht="25.5" x14ac:dyDescent="0.2">
      <c r="A95" s="523">
        <v>34</v>
      </c>
      <c r="B95" s="961" t="s">
        <v>3211</v>
      </c>
      <c r="C95" s="1107" t="s">
        <v>2464</v>
      </c>
      <c r="D95" s="961" t="s">
        <v>3187</v>
      </c>
      <c r="E95" s="524">
        <v>0.05</v>
      </c>
      <c r="F95" s="1114">
        <v>12232118</v>
      </c>
      <c r="G95" s="1114">
        <v>12843723</v>
      </c>
      <c r="H95" s="1115">
        <v>611605.85</v>
      </c>
      <c r="I95" s="1114">
        <f t="shared" si="3"/>
        <v>61160585</v>
      </c>
      <c r="J95" s="1116" t="s">
        <v>3210</v>
      </c>
    </row>
    <row r="96" spans="1:10" ht="25.5" x14ac:dyDescent="0.2">
      <c r="A96" s="523">
        <v>35</v>
      </c>
      <c r="B96" s="961" t="s">
        <v>2813</v>
      </c>
      <c r="C96" s="1107" t="s">
        <v>1060</v>
      </c>
      <c r="D96" s="961" t="s">
        <v>3187</v>
      </c>
      <c r="E96" s="524">
        <v>0.08</v>
      </c>
      <c r="F96" s="1114">
        <v>10500001</v>
      </c>
      <c r="G96" s="1114">
        <v>11298000</v>
      </c>
      <c r="H96" s="1115">
        <v>798000</v>
      </c>
      <c r="I96" s="1114">
        <f t="shared" si="3"/>
        <v>79800000</v>
      </c>
      <c r="J96" s="1116" t="s">
        <v>3212</v>
      </c>
    </row>
    <row r="97" spans="1:10" x14ac:dyDescent="0.2">
      <c r="A97" s="523">
        <v>36</v>
      </c>
      <c r="B97" s="961" t="s">
        <v>176</v>
      </c>
      <c r="C97" s="1107" t="s">
        <v>475</v>
      </c>
      <c r="D97" s="961" t="s">
        <v>3187</v>
      </c>
      <c r="E97" s="524">
        <v>0.15</v>
      </c>
      <c r="F97" s="1114">
        <v>26725234</v>
      </c>
      <c r="G97" s="1114">
        <v>30734018</v>
      </c>
      <c r="H97" s="1115">
        <v>4008784.97</v>
      </c>
      <c r="I97" s="1114">
        <f t="shared" si="3"/>
        <v>400878497</v>
      </c>
      <c r="J97" s="1116" t="s">
        <v>3213</v>
      </c>
    </row>
    <row r="98" spans="1:10" ht="25.5" x14ac:dyDescent="0.2">
      <c r="A98" s="523">
        <v>37</v>
      </c>
      <c r="B98" s="961" t="s">
        <v>3214</v>
      </c>
      <c r="C98" s="1107" t="s">
        <v>1600</v>
      </c>
      <c r="D98" s="961" t="s">
        <v>3187</v>
      </c>
      <c r="E98" s="524">
        <v>0.09</v>
      </c>
      <c r="F98" s="1114">
        <v>12338271</v>
      </c>
      <c r="G98" s="1114">
        <v>13448714</v>
      </c>
      <c r="H98" s="1115">
        <v>1110444.21</v>
      </c>
      <c r="I98" s="1114">
        <f t="shared" si="3"/>
        <v>111044421</v>
      </c>
      <c r="J98" s="1116" t="s">
        <v>3213</v>
      </c>
    </row>
    <row r="99" spans="1:10" x14ac:dyDescent="0.2">
      <c r="A99" s="523">
        <v>38</v>
      </c>
      <c r="B99" s="961" t="s">
        <v>1800</v>
      </c>
      <c r="C99" s="1107" t="s">
        <v>1600</v>
      </c>
      <c r="D99" s="961" t="s">
        <v>3187</v>
      </c>
      <c r="E99" s="524">
        <v>9.5000000000000001E-2</v>
      </c>
      <c r="F99" s="1114">
        <v>17061973</v>
      </c>
      <c r="G99" s="1114">
        <v>18682860</v>
      </c>
      <c r="H99" s="1115">
        <v>1620887.1336000001</v>
      </c>
      <c r="I99" s="1114">
        <f t="shared" si="3"/>
        <v>162088713.36000001</v>
      </c>
      <c r="J99" s="1116" t="s">
        <v>3213</v>
      </c>
    </row>
    <row r="100" spans="1:10" x14ac:dyDescent="0.2">
      <c r="A100" s="523">
        <v>39</v>
      </c>
      <c r="B100" s="961" t="s">
        <v>3215</v>
      </c>
      <c r="C100" s="1107" t="s">
        <v>3183</v>
      </c>
      <c r="D100" s="961" t="s">
        <v>3187</v>
      </c>
      <c r="E100" s="524">
        <v>8.5500000000000007E-2</v>
      </c>
      <c r="F100" s="1114">
        <v>50270001</v>
      </c>
      <c r="G100" s="1114">
        <v>54568085</v>
      </c>
      <c r="H100" s="1115">
        <v>4298085</v>
      </c>
      <c r="I100" s="1114">
        <f t="shared" si="3"/>
        <v>429808500</v>
      </c>
      <c r="J100" s="1116" t="s">
        <v>3213</v>
      </c>
    </row>
    <row r="101" spans="1:10" ht="25.5" x14ac:dyDescent="0.2">
      <c r="A101" s="523">
        <v>40</v>
      </c>
      <c r="B101" s="961" t="s">
        <v>1772</v>
      </c>
      <c r="C101" s="1107" t="s">
        <v>1600</v>
      </c>
      <c r="D101" s="961" t="s">
        <v>3187</v>
      </c>
      <c r="E101" s="524">
        <v>0.08</v>
      </c>
      <c r="F101" s="1114">
        <v>29771722</v>
      </c>
      <c r="G101" s="1114">
        <v>32153459</v>
      </c>
      <c r="H101" s="1115">
        <v>2381737.6800000002</v>
      </c>
      <c r="I101" s="1114">
        <f t="shared" si="3"/>
        <v>238173768.00000003</v>
      </c>
      <c r="J101" s="1116" t="s">
        <v>3213</v>
      </c>
    </row>
    <row r="102" spans="1:10" x14ac:dyDescent="0.2">
      <c r="A102" s="523">
        <v>41</v>
      </c>
      <c r="B102" s="961" t="s">
        <v>1560</v>
      </c>
      <c r="C102" s="1107" t="s">
        <v>936</v>
      </c>
      <c r="D102" s="961" t="s">
        <v>3187</v>
      </c>
      <c r="E102" s="524">
        <v>5.5E-2</v>
      </c>
      <c r="F102" s="1114">
        <v>361287705</v>
      </c>
      <c r="G102" s="1114">
        <v>381158528</v>
      </c>
      <c r="H102" s="1115">
        <v>19870823.629999999</v>
      </c>
      <c r="I102" s="1114">
        <f t="shared" si="3"/>
        <v>1987082363</v>
      </c>
      <c r="J102" s="1116" t="s">
        <v>3216</v>
      </c>
    </row>
    <row r="103" spans="1:10" x14ac:dyDescent="0.2">
      <c r="A103" s="523">
        <v>42</v>
      </c>
      <c r="B103" s="961" t="s">
        <v>1340</v>
      </c>
      <c r="C103" s="1107" t="s">
        <v>936</v>
      </c>
      <c r="D103" s="961" t="s">
        <v>3187</v>
      </c>
      <c r="E103" s="524">
        <v>0.03</v>
      </c>
      <c r="F103" s="1114">
        <v>134516743</v>
      </c>
      <c r="G103" s="1114">
        <v>138552244</v>
      </c>
      <c r="H103" s="1115">
        <v>4035502.2234</v>
      </c>
      <c r="I103" s="1114">
        <f t="shared" si="3"/>
        <v>403550222.33999997</v>
      </c>
      <c r="J103" s="1116" t="s">
        <v>3217</v>
      </c>
    </row>
    <row r="104" spans="1:10" x14ac:dyDescent="0.2">
      <c r="A104" s="523">
        <v>43</v>
      </c>
      <c r="B104" s="961" t="s">
        <v>1786</v>
      </c>
      <c r="C104" s="1107" t="s">
        <v>936</v>
      </c>
      <c r="D104" s="961" t="s">
        <v>3187</v>
      </c>
      <c r="E104" s="524">
        <v>6.5000000000000002E-2</v>
      </c>
      <c r="F104" s="1114">
        <v>94294540</v>
      </c>
      <c r="G104" s="1114">
        <v>100423684</v>
      </c>
      <c r="H104" s="1115">
        <v>6129145</v>
      </c>
      <c r="I104" s="1114">
        <f t="shared" si="3"/>
        <v>612914500</v>
      </c>
      <c r="J104" s="1116" t="s">
        <v>3218</v>
      </c>
    </row>
    <row r="105" spans="1:10" x14ac:dyDescent="0.2">
      <c r="A105" s="523">
        <v>44</v>
      </c>
      <c r="B105" s="961" t="s">
        <v>1431</v>
      </c>
      <c r="C105" s="1107" t="s">
        <v>1060</v>
      </c>
      <c r="D105" s="961" t="s">
        <v>3187</v>
      </c>
      <c r="E105" s="1120">
        <v>0.1</v>
      </c>
      <c r="F105" s="1114">
        <v>33981762</v>
      </c>
      <c r="G105" s="1114">
        <v>37379938</v>
      </c>
      <c r="H105" s="1115">
        <v>3398176.1</v>
      </c>
      <c r="I105" s="1114">
        <f t="shared" si="3"/>
        <v>339817610</v>
      </c>
      <c r="J105" s="1116" t="s">
        <v>3218</v>
      </c>
    </row>
    <row r="106" spans="1:10" x14ac:dyDescent="0.2">
      <c r="A106" s="523">
        <v>45</v>
      </c>
      <c r="B106" s="961" t="s">
        <v>3182</v>
      </c>
      <c r="C106" s="1107" t="s">
        <v>2464</v>
      </c>
      <c r="D106" s="961" t="s">
        <v>3187</v>
      </c>
      <c r="E106" s="1120">
        <v>0.2</v>
      </c>
      <c r="F106" s="1114">
        <v>608204</v>
      </c>
      <c r="G106" s="1114">
        <v>729641</v>
      </c>
      <c r="H106" s="1115">
        <v>121437.8</v>
      </c>
      <c r="I106" s="1114">
        <f t="shared" si="3"/>
        <v>12143780</v>
      </c>
      <c r="J106" s="1116" t="s">
        <v>3218</v>
      </c>
    </row>
    <row r="107" spans="1:10" x14ac:dyDescent="0.2">
      <c r="A107" s="523">
        <v>46</v>
      </c>
      <c r="B107" s="961" t="s">
        <v>2107</v>
      </c>
      <c r="C107" s="1107" t="s">
        <v>1060</v>
      </c>
      <c r="D107" s="961" t="s">
        <v>3187</v>
      </c>
      <c r="E107" s="524">
        <v>4.7500000000000001E-2</v>
      </c>
      <c r="F107" s="1114">
        <v>17555891</v>
      </c>
      <c r="G107" s="1114">
        <v>18389795</v>
      </c>
      <c r="H107" s="1115">
        <v>833904.7</v>
      </c>
      <c r="I107" s="1114">
        <f t="shared" si="3"/>
        <v>83390470</v>
      </c>
      <c r="J107" s="1116" t="s">
        <v>3218</v>
      </c>
    </row>
    <row r="108" spans="1:10" x14ac:dyDescent="0.2">
      <c r="A108" s="523">
        <v>47</v>
      </c>
      <c r="B108" s="961" t="s">
        <v>2290</v>
      </c>
      <c r="C108" s="1107" t="s">
        <v>1600</v>
      </c>
      <c r="D108" s="961" t="s">
        <v>3187</v>
      </c>
      <c r="E108" s="1121">
        <v>0.13775000000000001</v>
      </c>
      <c r="F108" s="1114">
        <v>1076191</v>
      </c>
      <c r="G108" s="1114">
        <v>1224436</v>
      </c>
      <c r="H108" s="1115">
        <v>148245.09</v>
      </c>
      <c r="I108" s="1114">
        <f t="shared" si="3"/>
        <v>14824509</v>
      </c>
      <c r="J108" s="1116" t="s">
        <v>3219</v>
      </c>
    </row>
    <row r="109" spans="1:10" ht="25.5" x14ac:dyDescent="0.2">
      <c r="A109" s="523">
        <v>48</v>
      </c>
      <c r="B109" s="961" t="s">
        <v>3220</v>
      </c>
      <c r="C109" s="1107" t="s">
        <v>1600</v>
      </c>
      <c r="D109" s="961" t="s">
        <v>3187</v>
      </c>
      <c r="E109" s="524">
        <v>0.13300000000000001</v>
      </c>
      <c r="F109" s="1114">
        <v>38063740</v>
      </c>
      <c r="G109" s="1114">
        <v>43126217</v>
      </c>
      <c r="H109" s="1122">
        <v>5062477.1519999998</v>
      </c>
      <c r="I109" s="1114">
        <f t="shared" si="3"/>
        <v>506247715.19999999</v>
      </c>
      <c r="J109" s="1116" t="s">
        <v>3219</v>
      </c>
    </row>
    <row r="110" spans="1:10" x14ac:dyDescent="0.2">
      <c r="A110" s="523">
        <v>49</v>
      </c>
      <c r="B110" s="961" t="s">
        <v>3221</v>
      </c>
      <c r="C110" s="1107" t="s">
        <v>1060</v>
      </c>
      <c r="D110" s="961" t="s">
        <v>3187</v>
      </c>
      <c r="E110" s="524">
        <v>0.1</v>
      </c>
      <c r="F110" s="1114">
        <v>1218676</v>
      </c>
      <c r="G110" s="1114">
        <v>1340543</v>
      </c>
      <c r="H110" s="1115">
        <v>121867.5</v>
      </c>
      <c r="I110" s="1114">
        <f t="shared" si="3"/>
        <v>12186750</v>
      </c>
      <c r="J110" s="1116" t="s">
        <v>3219</v>
      </c>
    </row>
    <row r="111" spans="1:10" x14ac:dyDescent="0.2">
      <c r="A111" s="523">
        <v>50</v>
      </c>
      <c r="B111" s="961" t="s">
        <v>3222</v>
      </c>
      <c r="C111" s="1107" t="s">
        <v>2464</v>
      </c>
      <c r="D111" s="961" t="s">
        <v>3187</v>
      </c>
      <c r="E111" s="524">
        <v>7.0000000000000007E-2</v>
      </c>
      <c r="F111" s="1114">
        <v>60576754</v>
      </c>
      <c r="G111" s="1114">
        <v>64817125</v>
      </c>
      <c r="H111" s="1115">
        <v>4240372</v>
      </c>
      <c r="I111" s="1114">
        <f t="shared" si="3"/>
        <v>424037200</v>
      </c>
      <c r="J111" s="1116" t="s">
        <v>3219</v>
      </c>
    </row>
    <row r="112" spans="1:10" x14ac:dyDescent="0.2">
      <c r="A112" s="523">
        <v>51</v>
      </c>
      <c r="B112" s="961" t="s">
        <v>3223</v>
      </c>
      <c r="C112" s="1107" t="s">
        <v>1060</v>
      </c>
      <c r="D112" s="961" t="s">
        <v>3187</v>
      </c>
      <c r="E112" s="524">
        <v>0.1</v>
      </c>
      <c r="F112" s="1114">
        <v>79839977</v>
      </c>
      <c r="G112" s="1114">
        <v>87823974</v>
      </c>
      <c r="H112" s="1115">
        <v>7983997.2000000002</v>
      </c>
      <c r="I112" s="1114">
        <f t="shared" si="3"/>
        <v>798399720</v>
      </c>
      <c r="J112" s="1116" t="s">
        <v>3224</v>
      </c>
    </row>
    <row r="113" spans="1:10" x14ac:dyDescent="0.2">
      <c r="A113" s="523">
        <v>52</v>
      </c>
      <c r="B113" s="961" t="s">
        <v>3225</v>
      </c>
      <c r="C113" s="1107" t="s">
        <v>936</v>
      </c>
      <c r="D113" s="961" t="s">
        <v>3187</v>
      </c>
      <c r="E113" s="524">
        <v>0.05</v>
      </c>
      <c r="F113" s="1114">
        <v>231871546</v>
      </c>
      <c r="G113" s="1114">
        <v>243465123</v>
      </c>
      <c r="H113" s="1115">
        <v>11593577.25</v>
      </c>
      <c r="I113" s="1114">
        <f t="shared" si="3"/>
        <v>1159357725</v>
      </c>
      <c r="J113" s="1116" t="s">
        <v>3224</v>
      </c>
    </row>
    <row r="114" spans="1:10" x14ac:dyDescent="0.2">
      <c r="A114" s="523">
        <v>54</v>
      </c>
      <c r="B114" s="961" t="s">
        <v>1545</v>
      </c>
      <c r="C114" s="1107" t="s">
        <v>453</v>
      </c>
      <c r="D114" s="961" t="s">
        <v>3187</v>
      </c>
      <c r="E114" s="524">
        <v>0.03</v>
      </c>
      <c r="F114" s="1114">
        <v>47336912</v>
      </c>
      <c r="G114" s="1114">
        <v>48757019</v>
      </c>
      <c r="H114" s="1115">
        <v>1420107.29</v>
      </c>
      <c r="I114" s="1114">
        <f t="shared" si="3"/>
        <v>142010729</v>
      </c>
      <c r="J114" s="1116" t="s">
        <v>3224</v>
      </c>
    </row>
    <row r="115" spans="1:10" x14ac:dyDescent="0.2">
      <c r="A115" s="523">
        <v>55</v>
      </c>
      <c r="B115" s="961" t="s">
        <v>27</v>
      </c>
      <c r="C115" s="1107" t="s">
        <v>936</v>
      </c>
      <c r="D115" s="961" t="s">
        <v>3187</v>
      </c>
      <c r="E115" s="524">
        <v>3.7999999999999999E-2</v>
      </c>
      <c r="F115" s="1114">
        <v>105001524</v>
      </c>
      <c r="G115" s="1114">
        <v>108991581</v>
      </c>
      <c r="H115" s="1118">
        <v>3990057.8672000002</v>
      </c>
      <c r="I115" s="1114">
        <f t="shared" si="3"/>
        <v>399005786.72000003</v>
      </c>
      <c r="J115" s="1116" t="s">
        <v>3226</v>
      </c>
    </row>
    <row r="116" spans="1:10" x14ac:dyDescent="0.2">
      <c r="A116" s="523">
        <v>56</v>
      </c>
      <c r="B116" s="961" t="s">
        <v>3227</v>
      </c>
      <c r="C116" s="1107" t="s">
        <v>453</v>
      </c>
      <c r="D116" s="961" t="s">
        <v>3187</v>
      </c>
      <c r="E116" s="1123">
        <v>3.6516E-2</v>
      </c>
      <c r="F116" s="1114">
        <v>34309715</v>
      </c>
      <c r="G116" s="1114">
        <v>35562558</v>
      </c>
      <c r="H116" s="1115">
        <v>1252844.17</v>
      </c>
      <c r="I116" s="1114">
        <f t="shared" si="3"/>
        <v>125284417</v>
      </c>
      <c r="J116" s="1116" t="s">
        <v>3226</v>
      </c>
    </row>
    <row r="117" spans="1:10" x14ac:dyDescent="0.2">
      <c r="A117" s="523">
        <v>57</v>
      </c>
      <c r="B117" s="961" t="s">
        <v>3228</v>
      </c>
      <c r="C117" s="1107" t="s">
        <v>1060</v>
      </c>
      <c r="D117" s="961" t="s">
        <v>3187</v>
      </c>
      <c r="E117" s="524">
        <v>0.15</v>
      </c>
      <c r="F117" s="1114">
        <v>22632312</v>
      </c>
      <c r="G117" s="1114">
        <v>26027158</v>
      </c>
      <c r="H117" s="1115">
        <v>3394846.58</v>
      </c>
      <c r="I117" s="1114">
        <f t="shared" si="3"/>
        <v>339484658</v>
      </c>
      <c r="J117" s="1116" t="s">
        <v>3226</v>
      </c>
    </row>
    <row r="118" spans="1:10" x14ac:dyDescent="0.2">
      <c r="A118" s="523">
        <v>58</v>
      </c>
      <c r="B118" s="961" t="s">
        <v>3229</v>
      </c>
      <c r="C118" s="1107" t="s">
        <v>1060</v>
      </c>
      <c r="D118" s="961" t="s">
        <v>3187</v>
      </c>
      <c r="E118" s="524">
        <v>7.0000000000000007E-2</v>
      </c>
      <c r="F118" s="1114">
        <v>5000001</v>
      </c>
      <c r="G118" s="1114">
        <v>5350000</v>
      </c>
      <c r="H118" s="1115">
        <v>350000</v>
      </c>
      <c r="I118" s="1114">
        <f t="shared" si="3"/>
        <v>35000000</v>
      </c>
      <c r="J118" s="1116" t="s">
        <v>3226</v>
      </c>
    </row>
    <row r="119" spans="1:10" x14ac:dyDescent="0.2">
      <c r="A119" s="523">
        <v>59</v>
      </c>
      <c r="B119" s="961" t="s">
        <v>3230</v>
      </c>
      <c r="C119" s="1107" t="s">
        <v>3183</v>
      </c>
      <c r="D119" s="961" t="s">
        <v>3187</v>
      </c>
      <c r="E119" s="524">
        <v>7.0000000000000007E-2</v>
      </c>
      <c r="F119" s="1114">
        <v>46500001</v>
      </c>
      <c r="G119" s="1114">
        <v>49755000</v>
      </c>
      <c r="H119" s="1115">
        <v>3255000</v>
      </c>
      <c r="I119" s="1114">
        <f>H119*100</f>
        <v>325500000</v>
      </c>
      <c r="J119" s="1116" t="s">
        <v>3226</v>
      </c>
    </row>
    <row r="120" spans="1:10" ht="25.5" x14ac:dyDescent="0.2">
      <c r="A120" s="523">
        <v>60</v>
      </c>
      <c r="B120" s="961" t="s">
        <v>2960</v>
      </c>
      <c r="C120" s="1107" t="s">
        <v>1600</v>
      </c>
      <c r="D120" s="961" t="s">
        <v>3187</v>
      </c>
      <c r="E120" s="524">
        <v>0.06</v>
      </c>
      <c r="F120" s="1114">
        <v>10436667</v>
      </c>
      <c r="G120" s="1114">
        <v>11062866</v>
      </c>
      <c r="H120" s="1115">
        <v>626199.79</v>
      </c>
      <c r="I120" s="1114">
        <f t="shared" si="3"/>
        <v>62619979</v>
      </c>
      <c r="J120" s="1116" t="s">
        <v>3226</v>
      </c>
    </row>
    <row r="121" spans="1:10" x14ac:dyDescent="0.2">
      <c r="A121" s="523">
        <v>61</v>
      </c>
      <c r="B121" s="961" t="s">
        <v>1967</v>
      </c>
      <c r="C121" s="1107" t="s">
        <v>453</v>
      </c>
      <c r="D121" s="961" t="s">
        <v>3187</v>
      </c>
      <c r="E121" s="524">
        <v>0.03</v>
      </c>
      <c r="F121" s="1114">
        <v>41713187</v>
      </c>
      <c r="G121" s="1114">
        <v>42964582</v>
      </c>
      <c r="H121" s="1115">
        <v>1251395.58</v>
      </c>
      <c r="I121" s="1114">
        <f t="shared" si="3"/>
        <v>125139558</v>
      </c>
      <c r="J121" s="1116" t="s">
        <v>3226</v>
      </c>
    </row>
    <row r="122" spans="1:10" x14ac:dyDescent="0.2">
      <c r="A122" s="523">
        <v>62</v>
      </c>
      <c r="B122" s="961" t="s">
        <v>1336</v>
      </c>
      <c r="C122" s="1107" t="s">
        <v>453</v>
      </c>
      <c r="D122" s="961" t="s">
        <v>3187</v>
      </c>
      <c r="E122" s="524">
        <v>9.5078999999999997E-2</v>
      </c>
      <c r="F122" s="1114">
        <v>11114268</v>
      </c>
      <c r="G122" s="1114">
        <v>12171002</v>
      </c>
      <c r="H122" s="1115">
        <v>1056734.26</v>
      </c>
      <c r="I122" s="1114">
        <f t="shared" si="3"/>
        <v>105673426</v>
      </c>
      <c r="J122" s="1116" t="s">
        <v>3231</v>
      </c>
    </row>
    <row r="123" spans="1:10" ht="25.5" x14ac:dyDescent="0.2">
      <c r="A123" s="523">
        <v>63</v>
      </c>
      <c r="B123" s="961" t="s">
        <v>3232</v>
      </c>
      <c r="C123" s="1107" t="s">
        <v>1600</v>
      </c>
      <c r="D123" s="961" t="s">
        <v>3187</v>
      </c>
      <c r="E123" s="524">
        <v>0.13300000000000001</v>
      </c>
      <c r="F123" s="1114">
        <v>10555639</v>
      </c>
      <c r="G123" s="1114">
        <v>11959538</v>
      </c>
      <c r="H123" s="1115">
        <v>1403899.76</v>
      </c>
      <c r="I123" s="1114">
        <f t="shared" si="3"/>
        <v>140389976</v>
      </c>
      <c r="J123" s="1116" t="s">
        <v>3231</v>
      </c>
    </row>
    <row r="124" spans="1:10" ht="25.5" x14ac:dyDescent="0.2">
      <c r="A124" s="523">
        <v>64</v>
      </c>
      <c r="B124" s="961" t="s">
        <v>3233</v>
      </c>
      <c r="C124" s="1107" t="s">
        <v>1600</v>
      </c>
      <c r="D124" s="961" t="s">
        <v>3187</v>
      </c>
      <c r="E124" s="524">
        <v>0.14000000000000001</v>
      </c>
      <c r="F124" s="1114">
        <v>13475190</v>
      </c>
      <c r="G124" s="1114">
        <v>15361716</v>
      </c>
      <c r="H124" s="1115">
        <v>1886526.46</v>
      </c>
      <c r="I124" s="1114">
        <f t="shared" si="3"/>
        <v>188652646</v>
      </c>
      <c r="J124" s="1116" t="s">
        <v>3231</v>
      </c>
    </row>
    <row r="125" spans="1:10" x14ac:dyDescent="0.2">
      <c r="A125" s="523">
        <v>65</v>
      </c>
      <c r="B125" s="961" t="s">
        <v>3234</v>
      </c>
      <c r="C125" s="1107" t="s">
        <v>1600</v>
      </c>
      <c r="D125" s="961" t="s">
        <v>3187</v>
      </c>
      <c r="E125" s="524">
        <v>9.5000000000000001E-2</v>
      </c>
      <c r="F125" s="1124" t="s">
        <v>3235</v>
      </c>
      <c r="G125" s="1129" t="s">
        <v>3236</v>
      </c>
      <c r="H125" s="1125">
        <v>353705.65250000003</v>
      </c>
      <c r="I125" s="1115">
        <f t="shared" si="3"/>
        <v>35370565.25</v>
      </c>
      <c r="J125" s="1116" t="s">
        <v>3237</v>
      </c>
    </row>
    <row r="126" spans="1:10" ht="25.5" x14ac:dyDescent="0.2">
      <c r="A126" s="523">
        <v>66</v>
      </c>
      <c r="B126" s="961" t="s">
        <v>3238</v>
      </c>
      <c r="C126" s="1107" t="s">
        <v>1600</v>
      </c>
      <c r="D126" s="961" t="s">
        <v>3187</v>
      </c>
      <c r="E126" s="524">
        <v>0.05</v>
      </c>
      <c r="F126" s="1124" t="s">
        <v>3239</v>
      </c>
      <c r="G126" s="1129" t="s">
        <v>3240</v>
      </c>
      <c r="H126" s="1125">
        <v>299548.36</v>
      </c>
      <c r="I126" s="1115">
        <f t="shared" ref="I126:I144" si="5">H126*100</f>
        <v>29954836</v>
      </c>
      <c r="J126" s="1116" t="s">
        <v>3241</v>
      </c>
    </row>
    <row r="127" spans="1:10" x14ac:dyDescent="0.2">
      <c r="A127" s="523">
        <v>67</v>
      </c>
      <c r="B127" s="961" t="s">
        <v>3242</v>
      </c>
      <c r="C127" s="1107" t="s">
        <v>453</v>
      </c>
      <c r="D127" s="961" t="s">
        <v>3187</v>
      </c>
      <c r="E127" s="524">
        <v>0.03</v>
      </c>
      <c r="F127" s="1124" t="s">
        <v>3243</v>
      </c>
      <c r="G127" s="1124">
        <v>36236783</v>
      </c>
      <c r="H127" s="1125">
        <v>1055440.24</v>
      </c>
      <c r="I127" s="1115">
        <f t="shared" si="5"/>
        <v>105544024</v>
      </c>
      <c r="J127" s="1116" t="s">
        <v>3241</v>
      </c>
    </row>
    <row r="128" spans="1:10" x14ac:dyDescent="0.2">
      <c r="A128" s="523">
        <v>68</v>
      </c>
      <c r="B128" s="961" t="s">
        <v>1518</v>
      </c>
      <c r="C128" s="1107" t="s">
        <v>887</v>
      </c>
      <c r="D128" s="961" t="s">
        <v>3187</v>
      </c>
      <c r="E128" s="1123">
        <v>1.8658999999999999E-2</v>
      </c>
      <c r="F128" s="1124">
        <v>9816833</v>
      </c>
      <c r="G128" s="1124">
        <v>10000000</v>
      </c>
      <c r="H128" s="1125">
        <v>183168</v>
      </c>
      <c r="I128" s="1115">
        <f t="shared" si="5"/>
        <v>18316800</v>
      </c>
      <c r="J128" s="1116" t="s">
        <v>3244</v>
      </c>
    </row>
    <row r="129" spans="1:10" x14ac:dyDescent="0.2">
      <c r="A129" s="523">
        <v>69</v>
      </c>
      <c r="B129" s="961" t="s">
        <v>1816</v>
      </c>
      <c r="C129" s="1107" t="s">
        <v>1600</v>
      </c>
      <c r="D129" s="961" t="s">
        <v>3187</v>
      </c>
      <c r="E129" s="524">
        <v>0.14249999999999999</v>
      </c>
      <c r="F129" s="1124">
        <v>1960029</v>
      </c>
      <c r="G129" s="1124">
        <v>2239332</v>
      </c>
      <c r="H129" s="1125">
        <v>279303.93</v>
      </c>
      <c r="I129" s="1115">
        <f t="shared" si="5"/>
        <v>27930393</v>
      </c>
      <c r="J129" s="1116" t="s">
        <v>3244</v>
      </c>
    </row>
    <row r="130" spans="1:10" x14ac:dyDescent="0.2">
      <c r="A130" s="523">
        <v>70</v>
      </c>
      <c r="B130" s="961" t="s">
        <v>3245</v>
      </c>
      <c r="C130" s="1107" t="s">
        <v>1060</v>
      </c>
      <c r="D130" s="961" t="s">
        <v>3187</v>
      </c>
      <c r="E130" s="524">
        <v>0.1</v>
      </c>
      <c r="F130" s="1124">
        <v>31250001</v>
      </c>
      <c r="G130" s="1124">
        <v>34375000</v>
      </c>
      <c r="H130" s="1125">
        <v>3125000</v>
      </c>
      <c r="I130" s="1115">
        <f t="shared" si="5"/>
        <v>312500000</v>
      </c>
      <c r="J130" s="1116" t="s">
        <v>3246</v>
      </c>
    </row>
    <row r="131" spans="1:10" x14ac:dyDescent="0.2">
      <c r="A131" s="523">
        <v>71</v>
      </c>
      <c r="B131" s="961" t="s">
        <v>3247</v>
      </c>
      <c r="C131" s="1107" t="s">
        <v>2848</v>
      </c>
      <c r="D131" s="961" t="s">
        <v>2975</v>
      </c>
      <c r="E131" s="524">
        <v>0.14000000000000001</v>
      </c>
      <c r="F131" s="1124">
        <v>80203838</v>
      </c>
      <c r="G131" s="1124">
        <v>91432374</v>
      </c>
      <c r="H131" s="1125">
        <v>11228537.039999999</v>
      </c>
      <c r="I131" s="1115">
        <f t="shared" si="5"/>
        <v>1122853704</v>
      </c>
      <c r="J131" s="1116" t="s">
        <v>3246</v>
      </c>
    </row>
    <row r="132" spans="1:10" x14ac:dyDescent="0.2">
      <c r="A132" s="523">
        <v>72</v>
      </c>
      <c r="B132" s="961" t="s">
        <v>1807</v>
      </c>
      <c r="C132" s="1107" t="s">
        <v>2848</v>
      </c>
      <c r="D132" s="961" t="s">
        <v>3187</v>
      </c>
      <c r="E132" s="524">
        <v>0.1</v>
      </c>
      <c r="F132" s="1124">
        <v>82079667</v>
      </c>
      <c r="G132" s="1124">
        <v>90287633</v>
      </c>
      <c r="H132" s="1125">
        <v>8207966.5499999998</v>
      </c>
      <c r="I132" s="1115">
        <f t="shared" si="5"/>
        <v>820796655</v>
      </c>
      <c r="J132" s="1116" t="s">
        <v>3248</v>
      </c>
    </row>
    <row r="133" spans="1:10" x14ac:dyDescent="0.2">
      <c r="A133" s="523">
        <v>73</v>
      </c>
      <c r="B133" s="961" t="s">
        <v>1563</v>
      </c>
      <c r="C133" s="1107" t="s">
        <v>1600</v>
      </c>
      <c r="D133" s="961" t="s">
        <v>3187</v>
      </c>
      <c r="E133" s="524">
        <v>9.5000000000000001E-2</v>
      </c>
      <c r="F133" s="1124">
        <v>9443512</v>
      </c>
      <c r="G133" s="1124">
        <v>10340645</v>
      </c>
      <c r="H133" s="1125">
        <v>897133.52</v>
      </c>
      <c r="I133" s="1115">
        <f t="shared" si="5"/>
        <v>89713352</v>
      </c>
      <c r="J133" s="1116" t="s">
        <v>3248</v>
      </c>
    </row>
    <row r="134" spans="1:10" x14ac:dyDescent="0.2">
      <c r="A134" s="523">
        <v>74</v>
      </c>
      <c r="B134" s="961" t="s">
        <v>2388</v>
      </c>
      <c r="C134" s="1107" t="s">
        <v>1060</v>
      </c>
      <c r="D134" s="961" t="s">
        <v>3187</v>
      </c>
      <c r="E134" s="524">
        <v>0.08</v>
      </c>
      <c r="F134" s="1124">
        <v>3594415</v>
      </c>
      <c r="G134" s="1124">
        <v>3881967</v>
      </c>
      <c r="H134" s="1125">
        <v>287553.08</v>
      </c>
      <c r="I134" s="1115">
        <f t="shared" si="5"/>
        <v>28755308</v>
      </c>
      <c r="J134" s="1116" t="s">
        <v>3248</v>
      </c>
    </row>
    <row r="135" spans="1:10" ht="25.5" x14ac:dyDescent="0.2">
      <c r="A135" s="523">
        <v>75</v>
      </c>
      <c r="B135" s="961" t="s">
        <v>3249</v>
      </c>
      <c r="C135" s="1107" t="s">
        <v>1600</v>
      </c>
      <c r="D135" s="961" t="s">
        <v>3187</v>
      </c>
      <c r="E135" s="524">
        <v>0.14249999999999999</v>
      </c>
      <c r="F135" s="1124">
        <v>685719</v>
      </c>
      <c r="G135" s="1124">
        <v>783433</v>
      </c>
      <c r="H135" s="1125">
        <v>97714.81</v>
      </c>
      <c r="I135" s="1115">
        <f t="shared" si="5"/>
        <v>9771481</v>
      </c>
      <c r="J135" s="1116" t="s">
        <v>3250</v>
      </c>
    </row>
    <row r="136" spans="1:10" ht="25.5" x14ac:dyDescent="0.2">
      <c r="A136" s="523">
        <v>76</v>
      </c>
      <c r="B136" s="961" t="s">
        <v>3251</v>
      </c>
      <c r="C136" s="1107" t="s">
        <v>1600</v>
      </c>
      <c r="D136" s="961" t="s">
        <v>3187</v>
      </c>
      <c r="E136" s="524">
        <v>0.14249999999999999</v>
      </c>
      <c r="F136" s="1124">
        <v>2550001</v>
      </c>
      <c r="G136" s="1124">
        <v>2913375</v>
      </c>
      <c r="H136" s="1125">
        <v>363375</v>
      </c>
      <c r="I136" s="1115">
        <f t="shared" si="5"/>
        <v>36337500</v>
      </c>
      <c r="J136" s="1116" t="s">
        <v>3252</v>
      </c>
    </row>
    <row r="137" spans="1:10" x14ac:dyDescent="0.2">
      <c r="A137" s="523">
        <v>77</v>
      </c>
      <c r="B137" s="961" t="s">
        <v>3253</v>
      </c>
      <c r="C137" s="1107" t="s">
        <v>2848</v>
      </c>
      <c r="D137" s="961" t="s">
        <v>3187</v>
      </c>
      <c r="E137" s="524">
        <v>0.26984126980000001</v>
      </c>
      <c r="F137" s="1124">
        <v>39375001</v>
      </c>
      <c r="G137" s="1124">
        <v>50000000</v>
      </c>
      <c r="H137" s="1125">
        <v>10625000</v>
      </c>
      <c r="I137" s="1115">
        <f t="shared" si="5"/>
        <v>1062500000</v>
      </c>
      <c r="J137" s="1116" t="s">
        <v>3252</v>
      </c>
    </row>
    <row r="138" spans="1:10" x14ac:dyDescent="0.2">
      <c r="A138" s="523">
        <v>78</v>
      </c>
      <c r="B138" s="961" t="s">
        <v>3254</v>
      </c>
      <c r="C138" s="1107" t="s">
        <v>2174</v>
      </c>
      <c r="D138" s="961" t="s">
        <v>3187</v>
      </c>
      <c r="E138" s="524">
        <v>7.4999999999999997E-2</v>
      </c>
      <c r="F138" s="1124">
        <v>20000001</v>
      </c>
      <c r="G138" s="1124">
        <v>21500000</v>
      </c>
      <c r="H138" s="1125">
        <v>1500000</v>
      </c>
      <c r="I138" s="1115">
        <f t="shared" si="5"/>
        <v>150000000</v>
      </c>
      <c r="J138" s="1116" t="s">
        <v>3255</v>
      </c>
    </row>
    <row r="139" spans="1:10" ht="25.5" x14ac:dyDescent="0.2">
      <c r="A139" s="523">
        <v>79</v>
      </c>
      <c r="B139" s="961" t="s">
        <v>3256</v>
      </c>
      <c r="C139" s="1107" t="s">
        <v>1060</v>
      </c>
      <c r="D139" s="961" t="s">
        <v>3187</v>
      </c>
      <c r="E139" s="524">
        <v>0.04</v>
      </c>
      <c r="F139" s="1124">
        <v>4431001</v>
      </c>
      <c r="G139" s="1124">
        <v>4608240</v>
      </c>
      <c r="H139" s="1125">
        <v>177240</v>
      </c>
      <c r="I139" s="1115">
        <f t="shared" si="5"/>
        <v>17724000</v>
      </c>
      <c r="J139" s="1116" t="s">
        <v>3255</v>
      </c>
    </row>
    <row r="140" spans="1:10" x14ac:dyDescent="0.2">
      <c r="A140" s="523">
        <v>80</v>
      </c>
      <c r="B140" s="961" t="s">
        <v>3191</v>
      </c>
      <c r="C140" s="1107" t="s">
        <v>2848</v>
      </c>
      <c r="D140" s="961" t="s">
        <v>3187</v>
      </c>
      <c r="E140" s="524">
        <v>0.08</v>
      </c>
      <c r="F140" s="1124">
        <v>47256001</v>
      </c>
      <c r="G140" s="1124">
        <v>51036480</v>
      </c>
      <c r="H140" s="1125">
        <v>3780480</v>
      </c>
      <c r="I140" s="1115">
        <f t="shared" si="5"/>
        <v>378048000</v>
      </c>
      <c r="J140" s="1116" t="s">
        <v>3257</v>
      </c>
    </row>
    <row r="141" spans="1:10" x14ac:dyDescent="0.2">
      <c r="A141" s="523">
        <v>81</v>
      </c>
      <c r="B141" s="961" t="s">
        <v>3258</v>
      </c>
      <c r="C141" s="1107" t="s">
        <v>446</v>
      </c>
      <c r="D141" s="961" t="s">
        <v>3187</v>
      </c>
      <c r="E141" s="524">
        <v>0.15</v>
      </c>
      <c r="F141" s="1124">
        <v>23019389</v>
      </c>
      <c r="G141" s="1124">
        <v>25485751</v>
      </c>
      <c r="H141" s="1125">
        <v>2466362.91</v>
      </c>
      <c r="I141" s="1115">
        <f t="shared" si="5"/>
        <v>246636291</v>
      </c>
      <c r="J141" s="1116" t="s">
        <v>3259</v>
      </c>
    </row>
    <row r="142" spans="1:10" x14ac:dyDescent="0.2">
      <c r="A142" s="523">
        <v>82</v>
      </c>
      <c r="B142" s="961" t="s">
        <v>3260</v>
      </c>
      <c r="C142" s="1107" t="s">
        <v>1060</v>
      </c>
      <c r="D142" s="961" t="s">
        <v>3187</v>
      </c>
      <c r="E142" s="524">
        <v>7.0000000000000007E-2</v>
      </c>
      <c r="F142" s="1124">
        <v>8728501</v>
      </c>
      <c r="G142" s="1124">
        <v>9339495</v>
      </c>
      <c r="H142" s="1125">
        <v>610995</v>
      </c>
      <c r="I142" s="1115">
        <f t="shared" si="5"/>
        <v>61099500</v>
      </c>
      <c r="J142" s="1116" t="s">
        <v>3261</v>
      </c>
    </row>
    <row r="143" spans="1:10" ht="25.5" x14ac:dyDescent="0.2">
      <c r="A143" s="523">
        <v>83</v>
      </c>
      <c r="B143" s="961" t="s">
        <v>3262</v>
      </c>
      <c r="C143" s="1107" t="s">
        <v>1600</v>
      </c>
      <c r="D143" s="961" t="s">
        <v>3187</v>
      </c>
      <c r="E143" s="524">
        <v>0.05</v>
      </c>
      <c r="F143" s="1124">
        <v>1461387</v>
      </c>
      <c r="G143" s="1124">
        <v>1534456</v>
      </c>
      <c r="H143" s="1125">
        <v>73069.289999999994</v>
      </c>
      <c r="I143" s="1115">
        <f t="shared" si="5"/>
        <v>7306928.9999999991</v>
      </c>
      <c r="J143" s="1116" t="s">
        <v>3263</v>
      </c>
    </row>
    <row r="144" spans="1:10" ht="13.5" thickBot="1" x14ac:dyDescent="0.25">
      <c r="A144" s="523">
        <v>84</v>
      </c>
      <c r="B144" s="961" t="s">
        <v>3264</v>
      </c>
      <c r="C144" s="1107" t="s">
        <v>2848</v>
      </c>
      <c r="D144" s="961" t="s">
        <v>3187</v>
      </c>
      <c r="E144" s="524">
        <v>0.12</v>
      </c>
      <c r="F144" s="1124" t="s">
        <v>3265</v>
      </c>
      <c r="G144" s="1124">
        <v>51968000</v>
      </c>
      <c r="H144" s="1125">
        <v>5568000</v>
      </c>
      <c r="I144" s="1115">
        <f t="shared" si="5"/>
        <v>556800000</v>
      </c>
      <c r="J144" s="1116" t="s">
        <v>3263</v>
      </c>
    </row>
    <row r="145" spans="1:12" ht="14.25" thickTop="1" thickBot="1" x14ac:dyDescent="0.25">
      <c r="A145" s="694"/>
      <c r="B145" s="1126"/>
      <c r="C145" s="1126"/>
      <c r="D145" s="1127"/>
      <c r="E145" s="1126"/>
      <c r="F145" s="1128"/>
      <c r="G145" s="773" t="s">
        <v>39</v>
      </c>
      <c r="H145" s="698">
        <f>SUM(H61:H144)</f>
        <v>245765684.27190003</v>
      </c>
      <c r="I145" s="698">
        <f>SUM(I61:I144)</f>
        <v>24576568427.190002</v>
      </c>
      <c r="J145" s="1127"/>
    </row>
    <row r="146" spans="1:12" ht="13.5" thickTop="1" x14ac:dyDescent="0.2"/>
    <row r="147" spans="1:12" ht="27" thickBot="1" x14ac:dyDescent="0.25">
      <c r="A147" s="1297" t="s">
        <v>2023</v>
      </c>
      <c r="B147" s="1298"/>
      <c r="C147" s="1298"/>
      <c r="D147" s="1298"/>
      <c r="E147" s="1298"/>
      <c r="F147" s="1298"/>
      <c r="G147" s="1298"/>
      <c r="H147" s="1298"/>
      <c r="I147" s="1298"/>
      <c r="J147" s="1298"/>
      <c r="K147" s="1298"/>
      <c r="L147" s="1298"/>
    </row>
    <row r="148" spans="1:12" ht="26.25" thickTop="1" x14ac:dyDescent="0.2">
      <c r="A148" s="1301" t="s">
        <v>700</v>
      </c>
      <c r="B148" s="1301" t="s">
        <v>1057</v>
      </c>
      <c r="C148" s="1301" t="s">
        <v>508</v>
      </c>
      <c r="D148" s="1301" t="s">
        <v>900</v>
      </c>
      <c r="E148" s="1301" t="s">
        <v>901</v>
      </c>
      <c r="F148" s="1299" t="s">
        <v>2024</v>
      </c>
      <c r="G148" s="1301" t="s">
        <v>1267</v>
      </c>
      <c r="H148" s="1299" t="s">
        <v>2025</v>
      </c>
      <c r="I148" s="925" t="s">
        <v>3050</v>
      </c>
      <c r="J148" s="925" t="s">
        <v>3051</v>
      </c>
      <c r="K148" s="1301" t="s">
        <v>263</v>
      </c>
      <c r="L148" s="1299" t="s">
        <v>1058</v>
      </c>
    </row>
    <row r="149" spans="1:12" ht="13.5" thickBot="1" x14ac:dyDescent="0.25">
      <c r="A149" s="1302"/>
      <c r="B149" s="1302"/>
      <c r="C149" s="1302"/>
      <c r="D149" s="1302"/>
      <c r="E149" s="1302"/>
      <c r="F149" s="1300"/>
      <c r="G149" s="1302"/>
      <c r="H149" s="1300"/>
      <c r="I149" s="926" t="s">
        <v>1272</v>
      </c>
      <c r="J149" s="926" t="s">
        <v>1272</v>
      </c>
      <c r="K149" s="1302"/>
      <c r="L149" s="1300"/>
    </row>
    <row r="150" spans="1:12" ht="26.25" thickTop="1" x14ac:dyDescent="0.2">
      <c r="A150" s="1130">
        <v>1</v>
      </c>
      <c r="B150" s="1131" t="s">
        <v>3266</v>
      </c>
      <c r="C150" s="1132" t="s">
        <v>937</v>
      </c>
      <c r="D150" s="1133">
        <v>1</v>
      </c>
      <c r="E150" s="1133">
        <v>300000</v>
      </c>
      <c r="F150" s="1133">
        <v>300000</v>
      </c>
      <c r="G150" s="1133">
        <v>1000</v>
      </c>
      <c r="H150" s="1134">
        <v>300000000</v>
      </c>
      <c r="I150" s="1133">
        <v>120000000</v>
      </c>
      <c r="J150" s="1133">
        <v>180000000</v>
      </c>
      <c r="K150" s="1135" t="s">
        <v>2441</v>
      </c>
      <c r="L150" s="1133" t="s">
        <v>3267</v>
      </c>
    </row>
    <row r="151" spans="1:12" ht="25.5" x14ac:dyDescent="0.2">
      <c r="A151" s="1136">
        <v>2</v>
      </c>
      <c r="B151" s="1137" t="s">
        <v>3268</v>
      </c>
      <c r="C151" s="1138" t="s">
        <v>936</v>
      </c>
      <c r="D151" s="1139">
        <v>1</v>
      </c>
      <c r="E151" s="1139">
        <v>3000000</v>
      </c>
      <c r="F151" s="1139">
        <v>3000000</v>
      </c>
      <c r="G151" s="1139">
        <v>1000</v>
      </c>
      <c r="H151" s="1140">
        <v>3000000000</v>
      </c>
      <c r="I151" s="1139">
        <v>1200000000</v>
      </c>
      <c r="J151" s="1139">
        <v>1800000000</v>
      </c>
      <c r="K151" s="1141" t="s">
        <v>3107</v>
      </c>
      <c r="L151" s="1139" t="s">
        <v>3269</v>
      </c>
    </row>
    <row r="152" spans="1:12" ht="25.5" x14ac:dyDescent="0.2">
      <c r="A152" s="1130">
        <v>3</v>
      </c>
      <c r="B152" s="1131" t="s">
        <v>3270</v>
      </c>
      <c r="C152" s="1132" t="s">
        <v>936</v>
      </c>
      <c r="D152" s="1133">
        <v>1</v>
      </c>
      <c r="E152" s="1133">
        <v>2500000</v>
      </c>
      <c r="F152" s="1133">
        <v>2500000</v>
      </c>
      <c r="G152" s="1133">
        <v>1000</v>
      </c>
      <c r="H152" s="1134">
        <v>2500000000</v>
      </c>
      <c r="I152" s="1133">
        <f>H152*0.6</f>
        <v>1500000000</v>
      </c>
      <c r="J152" s="1133">
        <f>H152*0.4</f>
        <v>1000000000</v>
      </c>
      <c r="K152" s="1135" t="s">
        <v>2062</v>
      </c>
      <c r="L152" s="1133" t="s">
        <v>3271</v>
      </c>
    </row>
    <row r="153" spans="1:12" ht="25.5" x14ac:dyDescent="0.2">
      <c r="A153" s="1136">
        <v>4</v>
      </c>
      <c r="B153" s="1137" t="s">
        <v>3272</v>
      </c>
      <c r="C153" s="1138" t="s">
        <v>936</v>
      </c>
      <c r="D153" s="1139">
        <v>1</v>
      </c>
      <c r="E153" s="1139">
        <v>5000000</v>
      </c>
      <c r="F153" s="1139">
        <v>5000000</v>
      </c>
      <c r="G153" s="1139">
        <v>1000</v>
      </c>
      <c r="H153" s="1140">
        <v>5000000000</v>
      </c>
      <c r="I153" s="1139">
        <v>2000000000</v>
      </c>
      <c r="J153" s="1139">
        <v>3000000000</v>
      </c>
      <c r="K153" s="1141" t="s">
        <v>2909</v>
      </c>
      <c r="L153" s="1139" t="s">
        <v>3273</v>
      </c>
    </row>
    <row r="154" spans="1:12" ht="38.25" x14ac:dyDescent="0.2">
      <c r="A154" s="1142">
        <v>5</v>
      </c>
      <c r="B154" s="1143" t="s">
        <v>3274</v>
      </c>
      <c r="C154" s="1144" t="s">
        <v>2884</v>
      </c>
      <c r="D154" s="1145">
        <v>1</v>
      </c>
      <c r="E154" s="1145">
        <v>5000000</v>
      </c>
      <c r="F154" s="1145">
        <v>5000000</v>
      </c>
      <c r="G154" s="1145">
        <v>1000</v>
      </c>
      <c r="H154" s="1146">
        <v>5000000000</v>
      </c>
      <c r="I154" s="1145">
        <v>2000000000</v>
      </c>
      <c r="J154" s="1145">
        <v>3000000000</v>
      </c>
      <c r="K154" s="1147" t="s">
        <v>3061</v>
      </c>
      <c r="L154" s="1145" t="s">
        <v>3275</v>
      </c>
    </row>
    <row r="155" spans="1:12" ht="25.5" x14ac:dyDescent="0.2">
      <c r="A155" s="1130">
        <v>6</v>
      </c>
      <c r="B155" s="1131" t="s">
        <v>3276</v>
      </c>
      <c r="C155" s="1132" t="s">
        <v>936</v>
      </c>
      <c r="D155" s="1133">
        <v>1</v>
      </c>
      <c r="E155" s="1133">
        <v>3000000</v>
      </c>
      <c r="F155" s="1133">
        <v>3000000</v>
      </c>
      <c r="G155" s="874">
        <v>1000</v>
      </c>
      <c r="H155" s="1148">
        <v>3000000000</v>
      </c>
      <c r="I155" s="874">
        <v>1200000000</v>
      </c>
      <c r="J155" s="874">
        <v>1800000000</v>
      </c>
      <c r="K155" s="1149" t="s">
        <v>3088</v>
      </c>
      <c r="L155" s="874" t="s">
        <v>3277</v>
      </c>
    </row>
    <row r="156" spans="1:12" ht="38.25" x14ac:dyDescent="0.2">
      <c r="A156" s="1150">
        <v>7</v>
      </c>
      <c r="B156" s="1151" t="s">
        <v>3278</v>
      </c>
      <c r="C156" s="1152" t="s">
        <v>453</v>
      </c>
      <c r="D156" s="1153">
        <v>1</v>
      </c>
      <c r="E156" s="1153">
        <v>1000000</v>
      </c>
      <c r="F156" s="1153">
        <v>1000000</v>
      </c>
      <c r="G156" s="1153">
        <v>1000</v>
      </c>
      <c r="H156" s="1154">
        <v>1000000000</v>
      </c>
      <c r="I156" s="1153">
        <v>400000000</v>
      </c>
      <c r="J156" s="1153">
        <v>600000000</v>
      </c>
      <c r="K156" s="1155" t="s">
        <v>3061</v>
      </c>
      <c r="L156" s="1153" t="s">
        <v>3277</v>
      </c>
    </row>
    <row r="157" spans="1:12" ht="25.5" x14ac:dyDescent="0.2">
      <c r="A157" s="1156">
        <v>8</v>
      </c>
      <c r="B157" s="872" t="s">
        <v>3279</v>
      </c>
      <c r="C157" s="873" t="s">
        <v>936</v>
      </c>
      <c r="D157" s="874">
        <v>1</v>
      </c>
      <c r="E157" s="874">
        <v>2500000</v>
      </c>
      <c r="F157" s="874">
        <v>2500000</v>
      </c>
      <c r="G157" s="874">
        <v>1000</v>
      </c>
      <c r="H157" s="1148">
        <v>2500000000</v>
      </c>
      <c r="I157" s="874">
        <v>1000000000</v>
      </c>
      <c r="J157" s="874">
        <v>1500000000</v>
      </c>
      <c r="K157" s="1149" t="s">
        <v>2951</v>
      </c>
      <c r="L157" s="874" t="s">
        <v>3280</v>
      </c>
    </row>
    <row r="158" spans="1:12" ht="25.5" x14ac:dyDescent="0.2">
      <c r="A158" s="1150">
        <v>9</v>
      </c>
      <c r="B158" s="1151" t="s">
        <v>3344</v>
      </c>
      <c r="C158" s="1152" t="s">
        <v>936</v>
      </c>
      <c r="D158" s="1153">
        <v>1</v>
      </c>
      <c r="E158" s="1153">
        <v>3000000</v>
      </c>
      <c r="F158" s="1153">
        <v>3000000</v>
      </c>
      <c r="G158" s="1153">
        <v>1000</v>
      </c>
      <c r="H158" s="1154">
        <v>3000000000</v>
      </c>
      <c r="I158" s="1153">
        <v>1200000000</v>
      </c>
      <c r="J158" s="1153">
        <v>1800000000</v>
      </c>
      <c r="K158" s="1155" t="s">
        <v>3104</v>
      </c>
      <c r="L158" s="1153" t="s">
        <v>3281</v>
      </c>
    </row>
    <row r="159" spans="1:12" x14ac:dyDescent="0.2">
      <c r="A159" s="879"/>
      <c r="B159" s="880" t="s">
        <v>39</v>
      </c>
      <c r="C159" s="880"/>
      <c r="D159" s="883"/>
      <c r="E159" s="1157"/>
      <c r="F159" s="1157">
        <f>SUM(F150:F158)</f>
        <v>25300000</v>
      </c>
      <c r="G159" s="1157"/>
      <c r="H159" s="1157">
        <f>SUM(H150:H158)</f>
        <v>25300000000</v>
      </c>
      <c r="I159" s="1157">
        <f>SUM(I150:I158)</f>
        <v>10620000000</v>
      </c>
      <c r="J159" s="1157">
        <f>SUM(J150:J158)</f>
        <v>14680000000</v>
      </c>
      <c r="K159" s="883"/>
      <c r="L159" s="884"/>
    </row>
    <row r="161" spans="1:8" x14ac:dyDescent="0.2">
      <c r="A161" s="1295" t="s">
        <v>1571</v>
      </c>
      <c r="B161" s="1296"/>
      <c r="C161" s="1296"/>
      <c r="D161" s="1296"/>
      <c r="E161" s="1296"/>
      <c r="F161" s="1296"/>
      <c r="G161" s="1296"/>
    </row>
    <row r="162" spans="1:8" ht="13.5" thickBot="1" x14ac:dyDescent="0.25">
      <c r="A162" s="1297"/>
      <c r="B162" s="1298"/>
      <c r="C162" s="1298"/>
      <c r="D162" s="1298"/>
      <c r="E162" s="1298"/>
      <c r="F162" s="1298"/>
      <c r="G162" s="1298"/>
    </row>
    <row r="163" spans="1:8" ht="14.25" thickTop="1" thickBot="1" x14ac:dyDescent="0.25">
      <c r="A163" s="1158" t="s">
        <v>700</v>
      </c>
      <c r="B163" s="1159" t="s">
        <v>1258</v>
      </c>
      <c r="C163" s="1159" t="s">
        <v>3282</v>
      </c>
      <c r="D163" s="1159" t="s">
        <v>1572</v>
      </c>
      <c r="E163" s="1159" t="s">
        <v>1259</v>
      </c>
      <c r="F163" s="1160" t="s">
        <v>1573</v>
      </c>
      <c r="G163" s="1160" t="s">
        <v>3283</v>
      </c>
      <c r="H163" s="1161" t="s">
        <v>816</v>
      </c>
    </row>
    <row r="164" spans="1:8" ht="25.5" x14ac:dyDescent="0.2">
      <c r="A164" s="1162">
        <v>1</v>
      </c>
      <c r="B164" s="1163" t="s">
        <v>3284</v>
      </c>
      <c r="C164" s="1163" t="s">
        <v>3285</v>
      </c>
      <c r="D164" s="1164">
        <v>20000000</v>
      </c>
      <c r="E164" s="1164">
        <f t="shared" ref="E164:E173" si="6">D164*10</f>
        <v>200000000</v>
      </c>
      <c r="F164" s="1165" t="s">
        <v>2951</v>
      </c>
      <c r="G164" s="1164" t="s">
        <v>3286</v>
      </c>
      <c r="H164" s="1164" t="s">
        <v>3287</v>
      </c>
    </row>
    <row r="165" spans="1:8" ht="38.25" x14ac:dyDescent="0.2">
      <c r="A165" s="1166">
        <v>2</v>
      </c>
      <c r="B165" s="1167" t="s">
        <v>3288</v>
      </c>
      <c r="C165" s="1168" t="s">
        <v>3285</v>
      </c>
      <c r="D165" s="1169">
        <v>50000000</v>
      </c>
      <c r="E165" s="1169">
        <f t="shared" si="6"/>
        <v>500000000</v>
      </c>
      <c r="F165" s="1166" t="s">
        <v>2095</v>
      </c>
      <c r="G165" s="1169" t="s">
        <v>3289</v>
      </c>
      <c r="H165" s="1169" t="s">
        <v>3287</v>
      </c>
    </row>
    <row r="166" spans="1:8" ht="38.25" x14ac:dyDescent="0.2">
      <c r="A166" s="1165">
        <v>3</v>
      </c>
      <c r="B166" s="1165" t="s">
        <v>3290</v>
      </c>
      <c r="C166" s="1165" t="s">
        <v>3291</v>
      </c>
      <c r="D166" s="1164">
        <v>100000000</v>
      </c>
      <c r="E166" s="1164">
        <f t="shared" si="6"/>
        <v>1000000000</v>
      </c>
      <c r="F166" s="1165" t="s">
        <v>2268</v>
      </c>
      <c r="G166" s="1164" t="s">
        <v>3292</v>
      </c>
      <c r="H166" s="1170" t="s">
        <v>3293</v>
      </c>
    </row>
    <row r="167" spans="1:8" ht="25.5" x14ac:dyDescent="0.2">
      <c r="A167" s="1171">
        <v>4</v>
      </c>
      <c r="B167" s="1167" t="s">
        <v>3294</v>
      </c>
      <c r="C167" s="1167" t="s">
        <v>3285</v>
      </c>
      <c r="D167" s="1169">
        <v>20000000</v>
      </c>
      <c r="E167" s="1169">
        <f t="shared" si="6"/>
        <v>200000000</v>
      </c>
      <c r="F167" s="1166" t="s">
        <v>2951</v>
      </c>
      <c r="G167" s="1169" t="s">
        <v>3295</v>
      </c>
      <c r="H167" s="1169" t="s">
        <v>3287</v>
      </c>
    </row>
    <row r="168" spans="1:8" ht="38.25" x14ac:dyDescent="0.2">
      <c r="A168" s="1165">
        <v>5</v>
      </c>
      <c r="B168" s="1165" t="s">
        <v>3296</v>
      </c>
      <c r="C168" s="1165" t="s">
        <v>3291</v>
      </c>
      <c r="D168" s="1164">
        <v>100000000</v>
      </c>
      <c r="E168" s="1164">
        <f t="shared" si="6"/>
        <v>1000000000</v>
      </c>
      <c r="F168" s="1165" t="s">
        <v>3297</v>
      </c>
      <c r="G168" s="1164" t="s">
        <v>3298</v>
      </c>
      <c r="H168" s="1170" t="s">
        <v>3293</v>
      </c>
    </row>
    <row r="169" spans="1:8" ht="25.5" x14ac:dyDescent="0.2">
      <c r="A169" s="1166">
        <v>6</v>
      </c>
      <c r="B169" s="1167" t="s">
        <v>3299</v>
      </c>
      <c r="C169" s="1167" t="s">
        <v>3285</v>
      </c>
      <c r="D169" s="1169">
        <v>100000000</v>
      </c>
      <c r="E169" s="1169">
        <f t="shared" si="6"/>
        <v>1000000000</v>
      </c>
      <c r="F169" s="1166" t="s">
        <v>3300</v>
      </c>
      <c r="G169" s="1169" t="s">
        <v>3301</v>
      </c>
      <c r="H169" s="1169" t="s">
        <v>3287</v>
      </c>
    </row>
    <row r="170" spans="1:8" ht="25.5" x14ac:dyDescent="0.2">
      <c r="A170" s="1165">
        <v>7</v>
      </c>
      <c r="B170" s="1163" t="s">
        <v>3302</v>
      </c>
      <c r="C170" s="1163" t="s">
        <v>3285</v>
      </c>
      <c r="D170" s="1164">
        <v>200000000</v>
      </c>
      <c r="E170" s="1164">
        <f t="shared" si="6"/>
        <v>2000000000</v>
      </c>
      <c r="F170" s="1165" t="s">
        <v>3061</v>
      </c>
      <c r="G170" s="1164" t="s">
        <v>3301</v>
      </c>
      <c r="H170" s="1164" t="s">
        <v>3287</v>
      </c>
    </row>
    <row r="171" spans="1:8" ht="25.5" x14ac:dyDescent="0.2">
      <c r="A171" s="1166">
        <v>8</v>
      </c>
      <c r="B171" s="1167" t="s">
        <v>3303</v>
      </c>
      <c r="C171" s="1167" t="s">
        <v>3285</v>
      </c>
      <c r="D171" s="1169">
        <v>50000000</v>
      </c>
      <c r="E171" s="1169">
        <f t="shared" si="6"/>
        <v>500000000</v>
      </c>
      <c r="F171" s="1167" t="s">
        <v>3088</v>
      </c>
      <c r="G171" s="1169" t="s">
        <v>3304</v>
      </c>
      <c r="H171" s="1169" t="s">
        <v>3287</v>
      </c>
    </row>
    <row r="172" spans="1:8" ht="51" x14ac:dyDescent="0.2">
      <c r="A172" s="1165">
        <v>9</v>
      </c>
      <c r="B172" s="1172" t="s">
        <v>3305</v>
      </c>
      <c r="C172" s="1172" t="s">
        <v>3291</v>
      </c>
      <c r="D172" s="1164">
        <v>120000000</v>
      </c>
      <c r="E172" s="1164">
        <f t="shared" si="6"/>
        <v>1200000000</v>
      </c>
      <c r="F172" s="1163" t="s">
        <v>2951</v>
      </c>
      <c r="G172" s="1164" t="s">
        <v>3306</v>
      </c>
      <c r="H172" s="1170" t="s">
        <v>3307</v>
      </c>
    </row>
    <row r="173" spans="1:8" ht="25.5" x14ac:dyDescent="0.2">
      <c r="A173" s="1173">
        <v>10</v>
      </c>
      <c r="B173" s="1174" t="s">
        <v>3308</v>
      </c>
      <c r="C173" s="1174" t="s">
        <v>3285</v>
      </c>
      <c r="D173" s="1175">
        <v>40000000</v>
      </c>
      <c r="E173" s="1175">
        <f t="shared" si="6"/>
        <v>400000000</v>
      </c>
      <c r="F173" s="1174" t="s">
        <v>2951</v>
      </c>
      <c r="G173" s="1175" t="s">
        <v>3309</v>
      </c>
      <c r="H173" s="1175" t="s">
        <v>3287</v>
      </c>
    </row>
    <row r="174" spans="1:8" x14ac:dyDescent="0.2">
      <c r="A174" s="1162">
        <v>11</v>
      </c>
      <c r="B174" s="1176" t="s">
        <v>3310</v>
      </c>
      <c r="C174" s="1176" t="s">
        <v>3285</v>
      </c>
      <c r="D174" s="1164">
        <v>100000000</v>
      </c>
      <c r="E174" s="1164">
        <v>1000000000</v>
      </c>
      <c r="F174" s="1163" t="s">
        <v>2062</v>
      </c>
      <c r="G174" s="1164" t="s">
        <v>3311</v>
      </c>
      <c r="H174" s="1164"/>
    </row>
    <row r="175" spans="1:8" ht="51" x14ac:dyDescent="0.2">
      <c r="A175" s="1177">
        <v>12</v>
      </c>
      <c r="B175" s="1178" t="s">
        <v>3312</v>
      </c>
      <c r="C175" s="1178" t="s">
        <v>3291</v>
      </c>
      <c r="D175" s="1175">
        <v>120000000</v>
      </c>
      <c r="E175" s="1175">
        <f>D175*10</f>
        <v>1200000000</v>
      </c>
      <c r="F175" s="1168" t="s">
        <v>3313</v>
      </c>
      <c r="G175" s="1175" t="s">
        <v>3314</v>
      </c>
      <c r="H175" s="1179" t="s">
        <v>3315</v>
      </c>
    </row>
    <row r="176" spans="1:8" ht="51" x14ac:dyDescent="0.2">
      <c r="A176" s="1162">
        <v>13</v>
      </c>
      <c r="B176" s="1172" t="s">
        <v>3316</v>
      </c>
      <c r="C176" s="1172" t="s">
        <v>3291</v>
      </c>
      <c r="D176" s="1180">
        <v>100000000</v>
      </c>
      <c r="E176" s="1181">
        <f t="shared" ref="E176" si="7">D176*10</f>
        <v>1000000000</v>
      </c>
      <c r="F176" s="1182" t="s">
        <v>3317</v>
      </c>
      <c r="G176" s="1164" t="s">
        <v>3318</v>
      </c>
      <c r="H176" s="1170" t="s">
        <v>3319</v>
      </c>
    </row>
    <row r="177" spans="1:8" x14ac:dyDescent="0.2">
      <c r="A177" s="1177">
        <v>14</v>
      </c>
      <c r="B177" s="1183" t="s">
        <v>3320</v>
      </c>
      <c r="C177" s="1178" t="s">
        <v>3285</v>
      </c>
      <c r="D177" s="1184">
        <v>40000000</v>
      </c>
      <c r="E177" s="1185">
        <v>400000000</v>
      </c>
      <c r="F177" s="1186" t="s">
        <v>2909</v>
      </c>
      <c r="G177" s="1175" t="s">
        <v>3321</v>
      </c>
      <c r="H177" s="1175"/>
    </row>
    <row r="178" spans="1:8" ht="25.5" x14ac:dyDescent="0.2">
      <c r="A178" s="1162">
        <v>15</v>
      </c>
      <c r="B178" s="1163" t="s">
        <v>3322</v>
      </c>
      <c r="C178" s="1172" t="s">
        <v>3285</v>
      </c>
      <c r="D178" s="1180">
        <v>20000000</v>
      </c>
      <c r="E178" s="1181">
        <v>200000000</v>
      </c>
      <c r="F178" s="1182" t="s">
        <v>2951</v>
      </c>
      <c r="G178" s="1164" t="s">
        <v>3029</v>
      </c>
      <c r="H178" s="1164" t="s">
        <v>3287</v>
      </c>
    </row>
    <row r="179" spans="1:8" ht="25.5" x14ac:dyDescent="0.2">
      <c r="A179" s="1171">
        <v>16</v>
      </c>
      <c r="B179" s="1187" t="s">
        <v>3323</v>
      </c>
      <c r="C179" s="1188" t="s">
        <v>3291</v>
      </c>
      <c r="D179" s="1189">
        <v>120000000</v>
      </c>
      <c r="E179" s="1190">
        <v>1200000000</v>
      </c>
      <c r="F179" s="1191" t="s">
        <v>2740</v>
      </c>
      <c r="G179" s="1169" t="s">
        <v>3277</v>
      </c>
      <c r="H179" s="1169"/>
    </row>
    <row r="180" spans="1:8" ht="38.25" x14ac:dyDescent="0.2">
      <c r="A180" s="1171">
        <v>17</v>
      </c>
      <c r="B180" s="1187" t="s">
        <v>3324</v>
      </c>
      <c r="C180" s="1188" t="s">
        <v>3285</v>
      </c>
      <c r="D180" s="1189">
        <v>50000000</v>
      </c>
      <c r="E180" s="1190">
        <v>500000000</v>
      </c>
      <c r="F180" s="1191" t="s">
        <v>2095</v>
      </c>
      <c r="G180" s="1169" t="s">
        <v>3325</v>
      </c>
      <c r="H180" s="1169" t="s">
        <v>3287</v>
      </c>
    </row>
    <row r="181" spans="1:8" ht="25.5" x14ac:dyDescent="0.2">
      <c r="A181" s="1162">
        <v>18</v>
      </c>
      <c r="B181" s="1163" t="s">
        <v>3326</v>
      </c>
      <c r="C181" s="1172" t="s">
        <v>3285</v>
      </c>
      <c r="D181" s="1180">
        <v>20000000</v>
      </c>
      <c r="E181" s="1181">
        <v>200000000</v>
      </c>
      <c r="F181" s="1182" t="s">
        <v>2951</v>
      </c>
      <c r="G181" s="1164" t="s">
        <v>3327</v>
      </c>
      <c r="H181" s="1164"/>
    </row>
    <row r="182" spans="1:8" x14ac:dyDescent="0.2">
      <c r="A182" s="1171">
        <v>19</v>
      </c>
      <c r="B182" s="1183" t="s">
        <v>3328</v>
      </c>
      <c r="C182" s="1188" t="s">
        <v>3285</v>
      </c>
      <c r="D182" s="1189">
        <v>50000000</v>
      </c>
      <c r="E182" s="1190">
        <v>500000000</v>
      </c>
      <c r="F182" s="1191" t="s">
        <v>3164</v>
      </c>
      <c r="G182" s="1169" t="s">
        <v>3329</v>
      </c>
      <c r="H182" s="1169"/>
    </row>
    <row r="183" spans="1:8" ht="25.5" x14ac:dyDescent="0.2">
      <c r="A183" s="1162">
        <v>20</v>
      </c>
      <c r="B183" s="1192" t="s">
        <v>3330</v>
      </c>
      <c r="C183" s="1172" t="s">
        <v>3285</v>
      </c>
      <c r="D183" s="1180">
        <v>100000000</v>
      </c>
      <c r="E183" s="1181">
        <v>1000000000</v>
      </c>
      <c r="F183" s="1182" t="s">
        <v>3300</v>
      </c>
      <c r="G183" s="1164" t="s">
        <v>3331</v>
      </c>
      <c r="H183" s="1164"/>
    </row>
    <row r="184" spans="1:8" x14ac:dyDescent="0.2">
      <c r="A184" s="1193"/>
      <c r="B184" s="1194" t="s">
        <v>39</v>
      </c>
      <c r="C184" s="1194"/>
      <c r="D184" s="1195">
        <f>SUM(D164:D183)</f>
        <v>1520000000</v>
      </c>
      <c r="E184" s="1195">
        <f>SUM(E164:E183)</f>
        <v>15200000000</v>
      </c>
      <c r="F184" s="1196"/>
      <c r="G184" s="1197"/>
      <c r="H184" s="1198"/>
    </row>
    <row r="186" spans="1:8" x14ac:dyDescent="0.2">
      <c r="A186" s="1295" t="s">
        <v>2927</v>
      </c>
      <c r="B186" s="1296"/>
      <c r="C186" s="1296"/>
      <c r="D186" s="1296"/>
      <c r="E186" s="1296"/>
      <c r="F186" s="1296"/>
      <c r="G186" s="1296"/>
    </row>
    <row r="187" spans="1:8" ht="13.5" thickBot="1" x14ac:dyDescent="0.25">
      <c r="A187" s="1297"/>
      <c r="B187" s="1298"/>
      <c r="C187" s="1298"/>
      <c r="D187" s="1298"/>
      <c r="E187" s="1298"/>
      <c r="F187" s="1298"/>
      <c r="G187" s="1298"/>
    </row>
    <row r="188" spans="1:8" ht="14.25" thickTop="1" thickBot="1" x14ac:dyDescent="0.25">
      <c r="A188" s="663" t="s">
        <v>700</v>
      </c>
      <c r="B188" s="664" t="s">
        <v>2928</v>
      </c>
      <c r="C188" s="664" t="s">
        <v>1572</v>
      </c>
      <c r="D188" s="664" t="s">
        <v>1259</v>
      </c>
      <c r="E188" s="663" t="s">
        <v>1573</v>
      </c>
      <c r="F188" s="663" t="s">
        <v>1058</v>
      </c>
      <c r="G188" s="663" t="s">
        <v>816</v>
      </c>
    </row>
    <row r="189" spans="1:8" ht="15.75" thickTop="1" x14ac:dyDescent="0.25">
      <c r="A189" s="115">
        <v>1</v>
      </c>
      <c r="B189" t="s">
        <v>3332</v>
      </c>
      <c r="C189" s="1199">
        <v>500000</v>
      </c>
      <c r="D189" s="894">
        <f>C189*1000</f>
        <v>500000000</v>
      </c>
      <c r="E189" t="s">
        <v>3333</v>
      </c>
      <c r="F189" s="86" t="s">
        <v>3337</v>
      </c>
    </row>
    <row r="190" spans="1:8" ht="15" x14ac:dyDescent="0.25">
      <c r="A190" s="115">
        <v>2</v>
      </c>
      <c r="B190" t="s">
        <v>3336</v>
      </c>
      <c r="C190" s="1199">
        <v>2000000</v>
      </c>
      <c r="D190" s="894">
        <f>C190*1000</f>
        <v>2000000000</v>
      </c>
      <c r="E190" t="s">
        <v>3338</v>
      </c>
      <c r="F190" s="86" t="s">
        <v>3339</v>
      </c>
    </row>
    <row r="191" spans="1:8" ht="15" x14ac:dyDescent="0.25">
      <c r="A191" s="115">
        <v>3</v>
      </c>
      <c r="B191" t="s">
        <v>3334</v>
      </c>
      <c r="C191" s="1199">
        <v>1000000</v>
      </c>
      <c r="D191" s="894">
        <f>C191*1000</f>
        <v>1000000000</v>
      </c>
      <c r="E191" t="s">
        <v>3335</v>
      </c>
      <c r="F191" s="86" t="s">
        <v>3340</v>
      </c>
    </row>
    <row r="192" spans="1:8" ht="15.75" thickBot="1" x14ac:dyDescent="0.3">
      <c r="A192" s="115">
        <v>4</v>
      </c>
      <c r="B192" t="s">
        <v>3341</v>
      </c>
      <c r="C192" s="1199">
        <v>3000000</v>
      </c>
      <c r="D192" s="894">
        <v>3000000000</v>
      </c>
      <c r="E192" t="s">
        <v>3342</v>
      </c>
      <c r="F192" s="86" t="s">
        <v>3343</v>
      </c>
    </row>
    <row r="193" spans="1:7" ht="14.25" thickTop="1" thickBot="1" x14ac:dyDescent="0.25">
      <c r="A193" s="672" t="s">
        <v>38</v>
      </c>
      <c r="B193" s="901" t="s">
        <v>39</v>
      </c>
      <c r="C193" s="669">
        <f>SUM(C189:C192)</f>
        <v>6500000</v>
      </c>
      <c r="D193" s="669">
        <f>SUM(D189:D192)</f>
        <v>6500000000</v>
      </c>
      <c r="E193" s="670"/>
      <c r="F193" s="671"/>
      <c r="G193" s="671"/>
    </row>
    <row r="194" spans="1:7" ht="13.5" thickTop="1" x14ac:dyDescent="0.2"/>
  </sheetData>
  <mergeCells count="47">
    <mergeCell ref="A161:G162"/>
    <mergeCell ref="A186:G187"/>
    <mergeCell ref="A147:L147"/>
    <mergeCell ref="A148:A149"/>
    <mergeCell ref="B148:B149"/>
    <mergeCell ref="C148:C149"/>
    <mergeCell ref="D148:D149"/>
    <mergeCell ref="E148:E149"/>
    <mergeCell ref="F148:F149"/>
    <mergeCell ref="G148:G149"/>
    <mergeCell ref="H148:H149"/>
    <mergeCell ref="K148:K149"/>
    <mergeCell ref="L148:L149"/>
    <mergeCell ref="A57:J58"/>
    <mergeCell ref="A59:A60"/>
    <mergeCell ref="B59:B60"/>
    <mergeCell ref="C59:C60"/>
    <mergeCell ref="D59:D60"/>
    <mergeCell ref="H59:H60"/>
    <mergeCell ref="I59:I60"/>
    <mergeCell ref="J59:J60"/>
    <mergeCell ref="A1:O4"/>
    <mergeCell ref="A5:O5"/>
    <mergeCell ref="A6:A7"/>
    <mergeCell ref="B6:B7"/>
    <mergeCell ref="C6:C7"/>
    <mergeCell ref="D6:D7"/>
    <mergeCell ref="E6:E7"/>
    <mergeCell ref="F6:F7"/>
    <mergeCell ref="G6:G7"/>
    <mergeCell ref="H6:H7"/>
    <mergeCell ref="A35:K36"/>
    <mergeCell ref="K6:K7"/>
    <mergeCell ref="M6:M7"/>
    <mergeCell ref="N6:N7"/>
    <mergeCell ref="O6:O7"/>
    <mergeCell ref="A25:O25"/>
    <mergeCell ref="A26:A27"/>
    <mergeCell ref="B26:B27"/>
    <mergeCell ref="C26:C27"/>
    <mergeCell ref="D26:D27"/>
    <mergeCell ref="E26:E27"/>
    <mergeCell ref="F26:F27"/>
    <mergeCell ref="G26:G27"/>
    <mergeCell ref="H26:H27"/>
    <mergeCell ref="J26:J27"/>
    <mergeCell ref="K26:K27"/>
  </mergeCells>
  <pageMargins left="0" right="0" top="0" bottom="0" header="0" footer="0"/>
  <pageSetup scale="45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2"/>
  <sheetViews>
    <sheetView topLeftCell="A40" workbookViewId="0">
      <selection activeCell="B2" sqref="B2:B3"/>
    </sheetView>
  </sheetViews>
  <sheetFormatPr defaultRowHeight="12.75" x14ac:dyDescent="0.2"/>
  <cols>
    <col min="2" max="2" width="32.85546875" customWidth="1"/>
    <col min="3" max="3" width="12" customWidth="1"/>
    <col min="4" max="4" width="7.85546875" customWidth="1"/>
    <col min="5" max="5" width="16.28515625" customWidth="1"/>
    <col min="6" max="6" width="13.42578125" customWidth="1"/>
    <col min="7" max="7" width="13.85546875" customWidth="1"/>
    <col min="8" max="8" width="13" style="5" customWidth="1"/>
    <col min="9" max="9" width="14.7109375" style="5" customWidth="1"/>
    <col min="10" max="11" width="14.28515625" customWidth="1"/>
  </cols>
  <sheetData>
    <row r="2" spans="1:10" x14ac:dyDescent="0.2">
      <c r="B2" s="7" t="s">
        <v>412</v>
      </c>
    </row>
    <row r="3" spans="1:10" x14ac:dyDescent="0.2">
      <c r="B3" s="7" t="s">
        <v>563</v>
      </c>
    </row>
    <row r="6" spans="1:10" x14ac:dyDescent="0.2">
      <c r="A6" s="47" t="s">
        <v>258</v>
      </c>
      <c r="B6" s="47" t="s">
        <v>259</v>
      </c>
      <c r="C6" s="1470" t="s">
        <v>562</v>
      </c>
      <c r="D6" s="47" t="s">
        <v>441</v>
      </c>
      <c r="E6" s="47" t="s">
        <v>508</v>
      </c>
      <c r="F6" s="53" t="s">
        <v>261</v>
      </c>
      <c r="G6" s="53" t="s">
        <v>262</v>
      </c>
      <c r="H6" s="1469" t="s">
        <v>442</v>
      </c>
      <c r="I6" s="1469"/>
      <c r="J6" s="47" t="s">
        <v>263</v>
      </c>
    </row>
    <row r="7" spans="1:10" ht="13.5" thickBot="1" x14ac:dyDescent="0.25">
      <c r="A7" s="48"/>
      <c r="B7" s="48"/>
      <c r="C7" s="1471"/>
      <c r="D7" s="48"/>
      <c r="E7" s="48"/>
      <c r="F7" s="54"/>
      <c r="G7" s="54"/>
      <c r="H7" s="70" t="s">
        <v>443</v>
      </c>
      <c r="I7" s="70" t="s">
        <v>444</v>
      </c>
      <c r="J7" s="48"/>
    </row>
    <row r="8" spans="1:10" x14ac:dyDescent="0.2">
      <c r="A8" s="36">
        <v>1</v>
      </c>
      <c r="B8" s="36" t="s">
        <v>509</v>
      </c>
      <c r="C8" s="45" t="s">
        <v>265</v>
      </c>
      <c r="D8" s="45" t="s">
        <v>470</v>
      </c>
      <c r="E8" s="45" t="s">
        <v>449</v>
      </c>
      <c r="F8">
        <v>140000</v>
      </c>
      <c r="G8">
        <v>14000000</v>
      </c>
      <c r="H8" s="65">
        <v>60359</v>
      </c>
      <c r="I8" s="66">
        <v>39646</v>
      </c>
      <c r="J8" s="36" t="s">
        <v>156</v>
      </c>
    </row>
    <row r="9" spans="1:10" x14ac:dyDescent="0.2">
      <c r="A9" s="36">
        <v>2</v>
      </c>
      <c r="B9" s="36" t="s">
        <v>510</v>
      </c>
      <c r="C9" s="36" t="s">
        <v>265</v>
      </c>
      <c r="D9" s="36" t="s">
        <v>462</v>
      </c>
      <c r="E9" s="36" t="s">
        <v>449</v>
      </c>
      <c r="F9">
        <v>725153</v>
      </c>
      <c r="G9">
        <v>72515300</v>
      </c>
      <c r="H9" s="65">
        <v>60425</v>
      </c>
      <c r="I9" s="66">
        <v>39714</v>
      </c>
      <c r="J9" s="36" t="s">
        <v>12</v>
      </c>
    </row>
    <row r="10" spans="1:10" x14ac:dyDescent="0.2">
      <c r="A10" s="36">
        <v>3</v>
      </c>
      <c r="B10" s="36" t="s">
        <v>511</v>
      </c>
      <c r="C10" s="36" t="s">
        <v>265</v>
      </c>
      <c r="D10" s="36" t="s">
        <v>455</v>
      </c>
      <c r="E10" s="36" t="s">
        <v>449</v>
      </c>
      <c r="F10">
        <v>12000000</v>
      </c>
      <c r="G10">
        <v>1200000000</v>
      </c>
      <c r="H10" s="65">
        <v>60426</v>
      </c>
      <c r="I10" s="66">
        <v>39715</v>
      </c>
      <c r="J10" s="36" t="s">
        <v>266</v>
      </c>
    </row>
    <row r="11" spans="1:10" x14ac:dyDescent="0.2">
      <c r="A11" s="36">
        <v>4</v>
      </c>
      <c r="B11" s="36" t="s">
        <v>395</v>
      </c>
      <c r="C11" s="36" t="s">
        <v>105</v>
      </c>
      <c r="D11" s="36"/>
      <c r="E11" s="36" t="s">
        <v>458</v>
      </c>
      <c r="F11">
        <v>400000</v>
      </c>
      <c r="G11">
        <v>400000000</v>
      </c>
      <c r="H11" s="65">
        <v>60427</v>
      </c>
      <c r="I11" s="66">
        <v>39716</v>
      </c>
      <c r="J11" s="36" t="s">
        <v>266</v>
      </c>
    </row>
    <row r="12" spans="1:10" x14ac:dyDescent="0.2">
      <c r="A12" s="36">
        <v>5</v>
      </c>
      <c r="B12" s="36" t="s">
        <v>226</v>
      </c>
      <c r="C12" s="36" t="s">
        <v>105</v>
      </c>
      <c r="D12" s="36"/>
      <c r="E12" s="36" t="s">
        <v>458</v>
      </c>
      <c r="F12">
        <v>350000</v>
      </c>
      <c r="G12">
        <v>350000000</v>
      </c>
      <c r="H12" s="65">
        <v>60431</v>
      </c>
      <c r="I12" s="66">
        <v>39720</v>
      </c>
      <c r="J12" s="36" t="s">
        <v>130</v>
      </c>
    </row>
    <row r="13" spans="1:10" x14ac:dyDescent="0.2">
      <c r="A13" s="36">
        <v>6</v>
      </c>
      <c r="B13" s="36" t="s">
        <v>37</v>
      </c>
      <c r="C13" s="36" t="s">
        <v>265</v>
      </c>
      <c r="D13" s="36" t="s">
        <v>485</v>
      </c>
      <c r="E13" s="36" t="s">
        <v>449</v>
      </c>
      <c r="F13">
        <v>1680000</v>
      </c>
      <c r="G13">
        <v>168000000</v>
      </c>
      <c r="H13" s="65">
        <v>60435</v>
      </c>
      <c r="I13" s="66">
        <v>39724</v>
      </c>
      <c r="J13" s="36" t="s">
        <v>266</v>
      </c>
    </row>
    <row r="14" spans="1:10" x14ac:dyDescent="0.2">
      <c r="A14" s="36">
        <v>7</v>
      </c>
      <c r="B14" s="36" t="s">
        <v>512</v>
      </c>
      <c r="C14" s="36" t="s">
        <v>265</v>
      </c>
      <c r="D14" s="36" t="s">
        <v>462</v>
      </c>
      <c r="E14" s="36" t="s">
        <v>449</v>
      </c>
      <c r="F14">
        <v>140000</v>
      </c>
      <c r="G14">
        <v>14000000</v>
      </c>
      <c r="H14" s="65">
        <v>60451</v>
      </c>
      <c r="I14" s="66">
        <v>39724</v>
      </c>
      <c r="J14" s="36" t="s">
        <v>12</v>
      </c>
    </row>
    <row r="15" spans="1:10" x14ac:dyDescent="0.2">
      <c r="A15" s="36">
        <v>8</v>
      </c>
      <c r="B15" s="36" t="s">
        <v>513</v>
      </c>
      <c r="C15" s="45" t="s">
        <v>265</v>
      </c>
      <c r="D15" s="45" t="s">
        <v>514</v>
      </c>
      <c r="E15" s="45" t="s">
        <v>453</v>
      </c>
      <c r="F15">
        <v>350000</v>
      </c>
      <c r="G15">
        <v>35000000</v>
      </c>
      <c r="H15" s="65">
        <v>60451</v>
      </c>
      <c r="I15" s="66">
        <v>39724</v>
      </c>
      <c r="J15" s="36" t="s">
        <v>130</v>
      </c>
    </row>
    <row r="16" spans="1:10" x14ac:dyDescent="0.2">
      <c r="A16" s="36">
        <v>9</v>
      </c>
      <c r="B16" s="36" t="s">
        <v>515</v>
      </c>
      <c r="C16" s="45" t="s">
        <v>265</v>
      </c>
      <c r="D16" s="45" t="s">
        <v>485</v>
      </c>
      <c r="E16" s="45" t="s">
        <v>449</v>
      </c>
      <c r="F16">
        <v>2000000</v>
      </c>
      <c r="G16">
        <v>200000000</v>
      </c>
      <c r="H16" s="65">
        <v>60453</v>
      </c>
      <c r="I16" s="66">
        <v>39742</v>
      </c>
      <c r="J16" s="36" t="s">
        <v>12</v>
      </c>
    </row>
    <row r="17" spans="1:10" x14ac:dyDescent="0.2">
      <c r="A17" s="36">
        <v>10</v>
      </c>
      <c r="B17" s="36" t="s">
        <v>516</v>
      </c>
      <c r="C17" s="45" t="s">
        <v>265</v>
      </c>
      <c r="D17" s="45" t="s">
        <v>517</v>
      </c>
      <c r="E17" s="45" t="s">
        <v>449</v>
      </c>
      <c r="F17">
        <v>628042</v>
      </c>
      <c r="G17">
        <v>62804200</v>
      </c>
      <c r="H17" s="65">
        <v>60454</v>
      </c>
      <c r="I17" s="66">
        <v>39743</v>
      </c>
      <c r="J17" s="36" t="s">
        <v>130</v>
      </c>
    </row>
    <row r="18" spans="1:10" x14ac:dyDescent="0.2">
      <c r="A18" s="36">
        <v>11</v>
      </c>
      <c r="B18" s="36" t="s">
        <v>86</v>
      </c>
      <c r="C18" s="45" t="s">
        <v>265</v>
      </c>
      <c r="D18" s="45" t="s">
        <v>466</v>
      </c>
      <c r="E18" s="45" t="s">
        <v>449</v>
      </c>
      <c r="F18">
        <v>278351</v>
      </c>
      <c r="G18">
        <v>27835100</v>
      </c>
      <c r="H18" s="65">
        <v>60458</v>
      </c>
      <c r="I18" s="66">
        <v>39747</v>
      </c>
      <c r="J18" s="36" t="s">
        <v>12</v>
      </c>
    </row>
    <row r="19" spans="1:10" x14ac:dyDescent="0.2">
      <c r="A19" s="36">
        <v>12</v>
      </c>
      <c r="B19" s="36" t="s">
        <v>518</v>
      </c>
      <c r="C19" s="45" t="s">
        <v>265</v>
      </c>
      <c r="D19" s="45" t="s">
        <v>455</v>
      </c>
      <c r="E19" s="45" t="s">
        <v>458</v>
      </c>
      <c r="F19">
        <v>11168890</v>
      </c>
      <c r="G19">
        <v>1116889000</v>
      </c>
      <c r="H19" s="65">
        <v>60459</v>
      </c>
      <c r="I19" s="66">
        <v>39749</v>
      </c>
      <c r="J19" s="36" t="s">
        <v>130</v>
      </c>
    </row>
    <row r="20" spans="1:10" x14ac:dyDescent="0.2">
      <c r="A20" s="36">
        <v>13</v>
      </c>
      <c r="B20" s="36" t="s">
        <v>519</v>
      </c>
      <c r="C20" s="45" t="s">
        <v>265</v>
      </c>
      <c r="D20" s="45" t="s">
        <v>448</v>
      </c>
      <c r="E20" s="45" t="s">
        <v>453</v>
      </c>
      <c r="F20">
        <v>150000</v>
      </c>
      <c r="G20">
        <v>16500000</v>
      </c>
      <c r="H20" s="65">
        <v>60474</v>
      </c>
      <c r="I20" s="66">
        <v>39763</v>
      </c>
      <c r="J20" s="36" t="s">
        <v>130</v>
      </c>
    </row>
    <row r="21" spans="1:10" x14ac:dyDescent="0.2">
      <c r="A21" s="36">
        <v>14</v>
      </c>
      <c r="B21" s="36" t="s">
        <v>520</v>
      </c>
      <c r="C21" s="45" t="s">
        <v>265</v>
      </c>
      <c r="D21" s="45" t="s">
        <v>467</v>
      </c>
      <c r="E21" s="45" t="s">
        <v>449</v>
      </c>
      <c r="F21">
        <v>1800000</v>
      </c>
      <c r="G21">
        <v>180000000</v>
      </c>
      <c r="H21" s="65">
        <v>60474</v>
      </c>
      <c r="I21" s="66">
        <v>39763</v>
      </c>
      <c r="J21" s="36" t="s">
        <v>130</v>
      </c>
    </row>
    <row r="22" spans="1:10" x14ac:dyDescent="0.2">
      <c r="A22" s="36">
        <v>15</v>
      </c>
      <c r="B22" s="36" t="s">
        <v>521</v>
      </c>
      <c r="C22" s="45" t="s">
        <v>265</v>
      </c>
      <c r="D22" s="45" t="s">
        <v>462</v>
      </c>
      <c r="E22" s="45" t="s">
        <v>449</v>
      </c>
      <c r="F22">
        <v>1250000</v>
      </c>
      <c r="G22">
        <v>125000000</v>
      </c>
      <c r="H22" s="65">
        <v>60489</v>
      </c>
      <c r="I22" s="66">
        <v>39777</v>
      </c>
      <c r="J22" s="36" t="s">
        <v>130</v>
      </c>
    </row>
    <row r="23" spans="1:10" x14ac:dyDescent="0.2">
      <c r="A23" s="36">
        <v>16</v>
      </c>
      <c r="B23" s="36" t="s">
        <v>522</v>
      </c>
      <c r="C23" s="45" t="s">
        <v>267</v>
      </c>
      <c r="D23" s="45"/>
      <c r="E23" s="45" t="s">
        <v>458</v>
      </c>
      <c r="F23">
        <v>3000000</v>
      </c>
      <c r="G23">
        <v>300000000</v>
      </c>
      <c r="H23" s="65">
        <v>60533</v>
      </c>
      <c r="I23" s="66">
        <v>39818</v>
      </c>
      <c r="J23" s="36" t="s">
        <v>130</v>
      </c>
    </row>
    <row r="24" spans="1:10" x14ac:dyDescent="0.2">
      <c r="A24" s="36">
        <v>17</v>
      </c>
      <c r="B24" s="36" t="s">
        <v>523</v>
      </c>
      <c r="C24" s="45" t="s">
        <v>265</v>
      </c>
      <c r="D24" s="45" t="s">
        <v>462</v>
      </c>
      <c r="E24" s="45" t="s">
        <v>453</v>
      </c>
      <c r="F24">
        <v>3200000</v>
      </c>
      <c r="G24">
        <v>320000000</v>
      </c>
      <c r="H24" s="65">
        <v>60537</v>
      </c>
      <c r="I24" s="66">
        <v>39824</v>
      </c>
      <c r="J24" s="36" t="s">
        <v>12</v>
      </c>
    </row>
    <row r="25" spans="1:10" x14ac:dyDescent="0.2">
      <c r="A25" s="36">
        <v>18</v>
      </c>
      <c r="B25" s="36" t="s">
        <v>456</v>
      </c>
      <c r="C25" s="45" t="s">
        <v>265</v>
      </c>
      <c r="D25" s="45" t="s">
        <v>467</v>
      </c>
      <c r="E25" s="45" t="s">
        <v>453</v>
      </c>
      <c r="F25">
        <v>2400000</v>
      </c>
      <c r="G25">
        <v>240000000</v>
      </c>
      <c r="H25" s="65">
        <v>60548</v>
      </c>
      <c r="I25" s="66">
        <v>39834</v>
      </c>
      <c r="J25" s="36" t="s">
        <v>130</v>
      </c>
    </row>
    <row r="26" spans="1:10" x14ac:dyDescent="0.2">
      <c r="A26" s="36">
        <v>19</v>
      </c>
      <c r="B26" s="36" t="s">
        <v>432</v>
      </c>
      <c r="C26" s="45" t="s">
        <v>265</v>
      </c>
      <c r="D26" s="45" t="s">
        <v>448</v>
      </c>
      <c r="E26" s="45" t="s">
        <v>458</v>
      </c>
      <c r="F26">
        <v>8030326</v>
      </c>
      <c r="G26">
        <v>803032600</v>
      </c>
      <c r="H26" s="65">
        <v>60550</v>
      </c>
      <c r="I26" s="66">
        <v>39836</v>
      </c>
      <c r="J26" s="36" t="s">
        <v>12</v>
      </c>
    </row>
    <row r="27" spans="1:10" x14ac:dyDescent="0.2">
      <c r="A27" s="36">
        <v>20</v>
      </c>
      <c r="B27" s="36" t="s">
        <v>524</v>
      </c>
      <c r="C27" s="45" t="s">
        <v>267</v>
      </c>
      <c r="D27" s="45"/>
      <c r="E27" s="45" t="s">
        <v>458</v>
      </c>
      <c r="F27">
        <v>3000000</v>
      </c>
      <c r="G27">
        <v>300000000</v>
      </c>
      <c r="H27" s="65">
        <v>60553</v>
      </c>
      <c r="I27" s="66">
        <v>39839</v>
      </c>
      <c r="J27" s="36" t="s">
        <v>266</v>
      </c>
    </row>
    <row r="28" spans="1:10" x14ac:dyDescent="0.2">
      <c r="A28" s="36">
        <v>21</v>
      </c>
      <c r="B28" s="36" t="s">
        <v>525</v>
      </c>
      <c r="C28" s="45" t="s">
        <v>265</v>
      </c>
      <c r="D28" s="45" t="s">
        <v>462</v>
      </c>
      <c r="E28" s="45" t="s">
        <v>449</v>
      </c>
      <c r="F28">
        <v>602184</v>
      </c>
      <c r="G28">
        <v>60218400</v>
      </c>
      <c r="H28" s="65">
        <v>60553</v>
      </c>
      <c r="I28" s="66">
        <v>39839</v>
      </c>
      <c r="J28" s="36" t="s">
        <v>156</v>
      </c>
    </row>
    <row r="29" spans="1:10" x14ac:dyDescent="0.2">
      <c r="A29" s="36">
        <v>22</v>
      </c>
      <c r="B29" s="36" t="s">
        <v>526</v>
      </c>
      <c r="C29" s="45" t="s">
        <v>267</v>
      </c>
      <c r="D29" s="45"/>
      <c r="E29" s="45" t="s">
        <v>449</v>
      </c>
      <c r="F29">
        <v>180000</v>
      </c>
      <c r="G29">
        <v>18000000</v>
      </c>
      <c r="H29" s="65">
        <v>60561</v>
      </c>
      <c r="I29" s="66">
        <v>39846</v>
      </c>
      <c r="J29" s="36" t="s">
        <v>12</v>
      </c>
    </row>
    <row r="30" spans="1:10" x14ac:dyDescent="0.2">
      <c r="A30" s="36">
        <v>23</v>
      </c>
      <c r="B30" s="36" t="s">
        <v>527</v>
      </c>
      <c r="C30" s="45" t="s">
        <v>265</v>
      </c>
      <c r="D30" s="45" t="s">
        <v>462</v>
      </c>
      <c r="E30" s="45" t="s">
        <v>446</v>
      </c>
      <c r="F30">
        <v>1320000</v>
      </c>
      <c r="G30">
        <v>132000000</v>
      </c>
      <c r="H30" s="65">
        <v>60567</v>
      </c>
      <c r="I30" s="66">
        <v>39853</v>
      </c>
      <c r="J30" s="36" t="s">
        <v>9</v>
      </c>
    </row>
    <row r="31" spans="1:10" x14ac:dyDescent="0.2">
      <c r="A31" s="36">
        <v>24</v>
      </c>
      <c r="B31" s="36" t="s">
        <v>473</v>
      </c>
      <c r="C31" s="45" t="s">
        <v>265</v>
      </c>
      <c r="D31" s="45" t="s">
        <v>528</v>
      </c>
      <c r="E31" s="45" t="s">
        <v>453</v>
      </c>
      <c r="F31">
        <v>5378625</v>
      </c>
      <c r="G31">
        <v>537862500</v>
      </c>
      <c r="H31" s="65">
        <v>60567</v>
      </c>
      <c r="I31" s="66">
        <v>39853</v>
      </c>
      <c r="J31" s="36" t="s">
        <v>266</v>
      </c>
    </row>
    <row r="32" spans="1:10" x14ac:dyDescent="0.2">
      <c r="A32" s="36">
        <v>25</v>
      </c>
      <c r="B32" s="36" t="s">
        <v>384</v>
      </c>
      <c r="C32" s="45" t="s">
        <v>265</v>
      </c>
      <c r="D32" s="45" t="s">
        <v>462</v>
      </c>
      <c r="E32" s="45" t="s">
        <v>449</v>
      </c>
      <c r="F32">
        <v>500000</v>
      </c>
      <c r="G32">
        <v>50000000</v>
      </c>
      <c r="H32" s="65">
        <v>60624</v>
      </c>
      <c r="I32" s="66">
        <v>39908</v>
      </c>
      <c r="J32" s="36" t="s">
        <v>156</v>
      </c>
    </row>
    <row r="33" spans="1:10" x14ac:dyDescent="0.2">
      <c r="A33" s="36">
        <v>26</v>
      </c>
      <c r="B33" s="36" t="s">
        <v>529</v>
      </c>
      <c r="C33" s="45" t="s">
        <v>265</v>
      </c>
      <c r="D33" s="45" t="s">
        <v>462</v>
      </c>
      <c r="E33" s="45" t="s">
        <v>449</v>
      </c>
      <c r="F33">
        <v>475200</v>
      </c>
      <c r="G33">
        <v>47520000</v>
      </c>
      <c r="H33" s="65">
        <v>60624</v>
      </c>
      <c r="I33" s="66">
        <v>39908</v>
      </c>
      <c r="J33" s="36" t="s">
        <v>12</v>
      </c>
    </row>
    <row r="34" spans="1:10" x14ac:dyDescent="0.2">
      <c r="A34" s="36">
        <v>27</v>
      </c>
      <c r="B34" s="36" t="s">
        <v>25</v>
      </c>
      <c r="C34" s="45" t="s">
        <v>265</v>
      </c>
      <c r="D34" s="45" t="s">
        <v>530</v>
      </c>
      <c r="E34" s="45" t="s">
        <v>446</v>
      </c>
      <c r="F34">
        <v>288000</v>
      </c>
      <c r="G34">
        <v>28800000</v>
      </c>
      <c r="H34" s="65">
        <v>60624</v>
      </c>
      <c r="I34" s="66">
        <v>39908</v>
      </c>
      <c r="J34" s="36" t="s">
        <v>12</v>
      </c>
    </row>
    <row r="35" spans="1:10" x14ac:dyDescent="0.2">
      <c r="A35" s="36">
        <v>28</v>
      </c>
      <c r="B35" s="36" t="s">
        <v>531</v>
      </c>
      <c r="C35" s="45" t="s">
        <v>267</v>
      </c>
      <c r="D35" s="45"/>
      <c r="E35" s="45" t="s">
        <v>458</v>
      </c>
      <c r="F35">
        <v>3750000</v>
      </c>
      <c r="G35">
        <v>375000000</v>
      </c>
      <c r="H35" s="65">
        <v>60627</v>
      </c>
      <c r="I35" s="66">
        <v>39911</v>
      </c>
      <c r="J35" s="36" t="s">
        <v>130</v>
      </c>
    </row>
    <row r="36" spans="1:10" x14ac:dyDescent="0.2">
      <c r="A36" s="36">
        <v>29</v>
      </c>
      <c r="B36" s="36" t="s">
        <v>532</v>
      </c>
      <c r="C36" s="45" t="s">
        <v>265</v>
      </c>
      <c r="D36" s="45" t="s">
        <v>462</v>
      </c>
      <c r="E36" s="45" t="s">
        <v>449</v>
      </c>
      <c r="F36">
        <v>720000</v>
      </c>
      <c r="G36">
        <v>72000000</v>
      </c>
      <c r="H36" s="65">
        <v>60627</v>
      </c>
      <c r="I36" s="66">
        <v>39911</v>
      </c>
      <c r="J36" s="36" t="s">
        <v>130</v>
      </c>
    </row>
    <row r="37" spans="1:10" x14ac:dyDescent="0.2">
      <c r="A37" s="36">
        <v>30</v>
      </c>
      <c r="B37" s="36" t="s">
        <v>533</v>
      </c>
      <c r="C37" s="45" t="s">
        <v>265</v>
      </c>
      <c r="D37" s="45" t="s">
        <v>462</v>
      </c>
      <c r="E37" s="45" t="s">
        <v>449</v>
      </c>
      <c r="F37">
        <v>500000</v>
      </c>
      <c r="G37">
        <v>50000000</v>
      </c>
      <c r="H37" s="65">
        <v>60632</v>
      </c>
      <c r="I37" s="66">
        <v>39916</v>
      </c>
      <c r="J37" s="36" t="s">
        <v>12</v>
      </c>
    </row>
    <row r="38" spans="1:10" x14ac:dyDescent="0.2">
      <c r="A38" s="36">
        <v>31</v>
      </c>
      <c r="B38" s="36" t="s">
        <v>534</v>
      </c>
      <c r="C38" s="45" t="s">
        <v>267</v>
      </c>
      <c r="D38" s="45"/>
      <c r="E38" s="45" t="s">
        <v>458</v>
      </c>
      <c r="F38">
        <v>3000000</v>
      </c>
      <c r="G38">
        <v>300000000</v>
      </c>
      <c r="H38" s="65">
        <v>60639</v>
      </c>
      <c r="I38" s="66">
        <v>39923</v>
      </c>
      <c r="J38" s="36" t="s">
        <v>9</v>
      </c>
    </row>
    <row r="39" spans="1:10" x14ac:dyDescent="0.2">
      <c r="A39" s="36">
        <v>32</v>
      </c>
      <c r="B39" s="36" t="s">
        <v>418</v>
      </c>
      <c r="C39" s="45" t="s">
        <v>265</v>
      </c>
      <c r="D39" s="45" t="s">
        <v>462</v>
      </c>
      <c r="E39" s="45" t="s">
        <v>453</v>
      </c>
      <c r="F39">
        <v>3840000</v>
      </c>
      <c r="G39">
        <v>384000000</v>
      </c>
      <c r="H39" s="65">
        <v>60639</v>
      </c>
      <c r="I39" s="66">
        <v>39923</v>
      </c>
      <c r="J39" s="36" t="s">
        <v>9</v>
      </c>
    </row>
    <row r="40" spans="1:10" x14ac:dyDescent="0.2">
      <c r="A40" s="36">
        <v>33</v>
      </c>
      <c r="B40" s="36" t="s">
        <v>535</v>
      </c>
      <c r="C40" s="45" t="s">
        <v>267</v>
      </c>
      <c r="D40" s="45"/>
      <c r="E40" s="45" t="s">
        <v>453</v>
      </c>
      <c r="F40">
        <v>300000</v>
      </c>
      <c r="G40">
        <v>30000000</v>
      </c>
      <c r="H40" s="65">
        <v>60639</v>
      </c>
      <c r="I40" s="66">
        <v>39923</v>
      </c>
      <c r="J40" s="36" t="s">
        <v>156</v>
      </c>
    </row>
    <row r="41" spans="1:10" x14ac:dyDescent="0.2">
      <c r="A41" s="36">
        <v>34</v>
      </c>
      <c r="B41" s="36" t="s">
        <v>536</v>
      </c>
      <c r="C41" s="45" t="s">
        <v>265</v>
      </c>
      <c r="D41" s="45" t="s">
        <v>537</v>
      </c>
      <c r="E41" s="45" t="s">
        <v>453</v>
      </c>
      <c r="F41">
        <v>2928640</v>
      </c>
      <c r="G41">
        <v>292864000</v>
      </c>
      <c r="H41" s="65">
        <v>60642</v>
      </c>
      <c r="I41" s="66">
        <v>39926</v>
      </c>
      <c r="J41" s="36" t="s">
        <v>538</v>
      </c>
    </row>
    <row r="42" spans="1:10" x14ac:dyDescent="0.2">
      <c r="A42" s="36">
        <v>35</v>
      </c>
      <c r="B42" s="36" t="s">
        <v>539</v>
      </c>
      <c r="C42" s="45" t="s">
        <v>265</v>
      </c>
      <c r="D42" s="45" t="s">
        <v>472</v>
      </c>
      <c r="E42" s="45" t="s">
        <v>458</v>
      </c>
      <c r="F42">
        <v>3300000</v>
      </c>
      <c r="G42">
        <v>330000000</v>
      </c>
      <c r="H42" s="65">
        <v>60645</v>
      </c>
      <c r="I42" s="66">
        <v>39929</v>
      </c>
      <c r="J42" s="36" t="s">
        <v>540</v>
      </c>
    </row>
    <row r="43" spans="1:10" x14ac:dyDescent="0.2">
      <c r="A43" s="36">
        <v>36</v>
      </c>
      <c r="B43" s="36" t="s">
        <v>540</v>
      </c>
      <c r="C43" s="45" t="s">
        <v>265</v>
      </c>
      <c r="D43" s="45" t="s">
        <v>448</v>
      </c>
      <c r="E43" s="45" t="s">
        <v>458</v>
      </c>
      <c r="F43">
        <v>5537280</v>
      </c>
      <c r="G43">
        <v>553728000</v>
      </c>
      <c r="H43" s="65">
        <v>60645</v>
      </c>
      <c r="I43" s="66">
        <v>39929</v>
      </c>
      <c r="J43" s="36" t="s">
        <v>130</v>
      </c>
    </row>
    <row r="44" spans="1:10" x14ac:dyDescent="0.2">
      <c r="A44" s="36">
        <v>37</v>
      </c>
      <c r="B44" s="36" t="s">
        <v>541</v>
      </c>
      <c r="C44" s="45" t="s">
        <v>267</v>
      </c>
      <c r="D44" s="45"/>
      <c r="E44" s="45" t="s">
        <v>503</v>
      </c>
      <c r="F44">
        <v>515000</v>
      </c>
      <c r="G44">
        <v>94760000</v>
      </c>
      <c r="H44" s="65">
        <v>60646</v>
      </c>
      <c r="I44" s="66">
        <v>39930</v>
      </c>
      <c r="J44" s="36" t="s">
        <v>130</v>
      </c>
    </row>
    <row r="45" spans="1:10" x14ac:dyDescent="0.2">
      <c r="A45" s="36">
        <v>38</v>
      </c>
      <c r="B45" s="36" t="s">
        <v>542</v>
      </c>
      <c r="C45" s="45" t="s">
        <v>265</v>
      </c>
      <c r="D45" s="45" t="s">
        <v>448</v>
      </c>
      <c r="E45" s="45" t="s">
        <v>449</v>
      </c>
      <c r="F45">
        <v>450000</v>
      </c>
      <c r="G45">
        <v>45000000</v>
      </c>
      <c r="H45" s="65">
        <v>60647</v>
      </c>
      <c r="I45" s="66">
        <v>39931</v>
      </c>
      <c r="J45" s="36" t="s">
        <v>266</v>
      </c>
    </row>
    <row r="46" spans="1:10" x14ac:dyDescent="0.2">
      <c r="A46" s="36">
        <v>39</v>
      </c>
      <c r="B46" s="36" t="s">
        <v>543</v>
      </c>
      <c r="C46" s="45" t="s">
        <v>265</v>
      </c>
      <c r="D46" s="45" t="s">
        <v>462</v>
      </c>
      <c r="E46" s="45" t="s">
        <v>453</v>
      </c>
      <c r="F46">
        <v>100000</v>
      </c>
      <c r="G46">
        <v>10000000</v>
      </c>
      <c r="H46" s="65">
        <v>60659</v>
      </c>
      <c r="I46" s="66">
        <v>39943</v>
      </c>
      <c r="J46" s="36" t="s">
        <v>538</v>
      </c>
    </row>
    <row r="47" spans="1:10" x14ac:dyDescent="0.2">
      <c r="A47" s="36">
        <v>40</v>
      </c>
      <c r="B47" s="36" t="s">
        <v>544</v>
      </c>
      <c r="C47" s="45" t="s">
        <v>265</v>
      </c>
      <c r="D47" s="45" t="s">
        <v>462</v>
      </c>
      <c r="E47" s="45" t="s">
        <v>449</v>
      </c>
      <c r="F47">
        <v>500000</v>
      </c>
      <c r="G47">
        <v>50000000</v>
      </c>
      <c r="H47" s="65">
        <v>60659</v>
      </c>
      <c r="I47" s="66">
        <v>39943</v>
      </c>
      <c r="J47" s="36" t="s">
        <v>12</v>
      </c>
    </row>
    <row r="48" spans="1:10" x14ac:dyDescent="0.2">
      <c r="A48" s="36">
        <v>41</v>
      </c>
      <c r="B48" s="36" t="s">
        <v>545</v>
      </c>
      <c r="C48" s="45" t="s">
        <v>265</v>
      </c>
      <c r="D48" s="45" t="s">
        <v>546</v>
      </c>
      <c r="E48" s="45" t="s">
        <v>449</v>
      </c>
      <c r="F48">
        <v>15677280</v>
      </c>
      <c r="G48">
        <v>1567728000</v>
      </c>
      <c r="H48" s="65">
        <v>60660</v>
      </c>
      <c r="I48" s="66">
        <v>39944</v>
      </c>
      <c r="J48" s="36" t="s">
        <v>9</v>
      </c>
    </row>
    <row r="49" spans="1:10" x14ac:dyDescent="0.2">
      <c r="A49" s="36">
        <v>42</v>
      </c>
      <c r="B49" s="36" t="s">
        <v>547</v>
      </c>
      <c r="C49" s="45" t="s">
        <v>265</v>
      </c>
      <c r="D49" s="45" t="s">
        <v>467</v>
      </c>
      <c r="E49" s="45" t="s">
        <v>453</v>
      </c>
      <c r="F49">
        <v>600000</v>
      </c>
      <c r="G49">
        <v>60000000</v>
      </c>
      <c r="H49" s="65">
        <v>60660</v>
      </c>
      <c r="I49" s="66">
        <v>39944</v>
      </c>
      <c r="J49" s="36" t="s">
        <v>266</v>
      </c>
    </row>
    <row r="50" spans="1:10" x14ac:dyDescent="0.2">
      <c r="A50" s="36">
        <v>43</v>
      </c>
      <c r="B50" s="36" t="s">
        <v>420</v>
      </c>
      <c r="C50" s="45" t="s">
        <v>265</v>
      </c>
      <c r="D50" s="45" t="s">
        <v>478</v>
      </c>
      <c r="E50" s="45" t="s">
        <v>453</v>
      </c>
      <c r="F50">
        <v>1200000</v>
      </c>
      <c r="G50">
        <v>120000000</v>
      </c>
      <c r="H50" s="65">
        <v>60662</v>
      </c>
      <c r="I50" s="66">
        <v>39946</v>
      </c>
      <c r="J50" s="36" t="s">
        <v>266</v>
      </c>
    </row>
    <row r="51" spans="1:10" x14ac:dyDescent="0.2">
      <c r="A51" s="36">
        <v>44</v>
      </c>
      <c r="B51" s="36" t="s">
        <v>548</v>
      </c>
      <c r="C51" s="45" t="s">
        <v>265</v>
      </c>
      <c r="D51" s="45" t="s">
        <v>478</v>
      </c>
      <c r="E51" s="45" t="s">
        <v>449</v>
      </c>
      <c r="F51">
        <v>253874</v>
      </c>
      <c r="G51">
        <v>25387400</v>
      </c>
      <c r="H51" s="65">
        <v>60662</v>
      </c>
      <c r="I51" s="66">
        <v>39946</v>
      </c>
      <c r="J51" s="36" t="s">
        <v>266</v>
      </c>
    </row>
    <row r="52" spans="1:10" x14ac:dyDescent="0.2">
      <c r="A52" s="36">
        <v>45</v>
      </c>
      <c r="B52" s="36" t="s">
        <v>228</v>
      </c>
      <c r="C52" s="45" t="s">
        <v>265</v>
      </c>
      <c r="D52" s="45" t="s">
        <v>528</v>
      </c>
      <c r="E52" s="45" t="s">
        <v>449</v>
      </c>
      <c r="F52">
        <v>8349000</v>
      </c>
      <c r="G52">
        <v>834900000</v>
      </c>
      <c r="H52" s="65">
        <v>60663</v>
      </c>
      <c r="I52" s="66">
        <v>39947</v>
      </c>
      <c r="J52" s="36" t="s">
        <v>12</v>
      </c>
    </row>
    <row r="53" spans="1:10" x14ac:dyDescent="0.2">
      <c r="A53" s="36">
        <v>46</v>
      </c>
      <c r="B53" s="36" t="s">
        <v>465</v>
      </c>
      <c r="C53" s="45" t="s">
        <v>265</v>
      </c>
      <c r="D53" s="45" t="s">
        <v>485</v>
      </c>
      <c r="E53" s="45" t="s">
        <v>453</v>
      </c>
      <c r="F53">
        <v>1409894</v>
      </c>
      <c r="G53">
        <v>140989400</v>
      </c>
      <c r="H53" s="65">
        <v>60663</v>
      </c>
      <c r="I53" s="66">
        <v>39947</v>
      </c>
      <c r="J53" s="36" t="s">
        <v>12</v>
      </c>
    </row>
    <row r="54" spans="1:10" x14ac:dyDescent="0.2">
      <c r="A54" s="36">
        <v>47</v>
      </c>
      <c r="B54" s="36" t="s">
        <v>549</v>
      </c>
      <c r="C54" s="45" t="s">
        <v>267</v>
      </c>
      <c r="D54" s="45"/>
      <c r="E54" s="45" t="s">
        <v>449</v>
      </c>
      <c r="F54">
        <v>210000</v>
      </c>
      <c r="G54">
        <v>21000000</v>
      </c>
      <c r="H54" s="65">
        <v>60663</v>
      </c>
      <c r="I54" s="66">
        <v>39947</v>
      </c>
      <c r="J54" s="36" t="s">
        <v>130</v>
      </c>
    </row>
    <row r="55" spans="1:10" x14ac:dyDescent="0.2">
      <c r="A55" s="36">
        <v>48</v>
      </c>
      <c r="B55" s="36" t="s">
        <v>476</v>
      </c>
      <c r="C55" s="45" t="s">
        <v>265</v>
      </c>
      <c r="D55" s="45" t="s">
        <v>448</v>
      </c>
      <c r="E55" s="45" t="s">
        <v>453</v>
      </c>
      <c r="F55">
        <v>1600000</v>
      </c>
      <c r="G55">
        <v>160000000</v>
      </c>
      <c r="H55" s="65">
        <v>60663</v>
      </c>
      <c r="I55" s="66">
        <v>39947</v>
      </c>
      <c r="J55" s="36" t="s">
        <v>266</v>
      </c>
    </row>
    <row r="56" spans="1:10" x14ac:dyDescent="0.2">
      <c r="A56" s="36">
        <v>49</v>
      </c>
      <c r="B56" s="36" t="s">
        <v>550</v>
      </c>
      <c r="C56" s="45" t="s">
        <v>267</v>
      </c>
      <c r="D56" s="45"/>
      <c r="E56" s="45" t="s">
        <v>503</v>
      </c>
      <c r="F56">
        <v>2304000</v>
      </c>
      <c r="G56">
        <v>745804800</v>
      </c>
      <c r="H56" s="65">
        <v>60667</v>
      </c>
      <c r="I56" s="66">
        <v>39951</v>
      </c>
      <c r="J56" s="36" t="s">
        <v>551</v>
      </c>
    </row>
    <row r="57" spans="1:10" x14ac:dyDescent="0.2">
      <c r="A57" s="36">
        <v>50</v>
      </c>
      <c r="B57" s="36" t="s">
        <v>552</v>
      </c>
      <c r="C57" s="45" t="s">
        <v>267</v>
      </c>
      <c r="D57" s="45"/>
      <c r="E57" s="45" t="s">
        <v>453</v>
      </c>
      <c r="F57">
        <v>2652000</v>
      </c>
      <c r="G57">
        <v>265200000</v>
      </c>
      <c r="H57" s="65">
        <v>60669</v>
      </c>
      <c r="I57" s="66">
        <v>39953</v>
      </c>
      <c r="J57" s="36" t="s">
        <v>130</v>
      </c>
    </row>
    <row r="58" spans="1:10" x14ac:dyDescent="0.2">
      <c r="A58" s="36">
        <v>51</v>
      </c>
      <c r="B58" s="36" t="s">
        <v>553</v>
      </c>
      <c r="C58" s="45" t="s">
        <v>265</v>
      </c>
      <c r="D58" s="45" t="s">
        <v>554</v>
      </c>
      <c r="E58" s="45" t="s">
        <v>449</v>
      </c>
      <c r="F58">
        <v>547138</v>
      </c>
      <c r="G58">
        <v>54713800</v>
      </c>
      <c r="H58" s="65">
        <v>60671</v>
      </c>
      <c r="I58" s="66">
        <v>39955</v>
      </c>
      <c r="J58" s="36" t="s">
        <v>130</v>
      </c>
    </row>
    <row r="59" spans="1:10" x14ac:dyDescent="0.2">
      <c r="A59" s="36">
        <v>52</v>
      </c>
      <c r="B59" s="36" t="s">
        <v>277</v>
      </c>
      <c r="C59" s="45" t="s">
        <v>265</v>
      </c>
      <c r="D59" s="45" t="s">
        <v>462</v>
      </c>
      <c r="E59" s="45" t="s">
        <v>449</v>
      </c>
      <c r="F59">
        <v>200000</v>
      </c>
      <c r="G59">
        <v>20000000</v>
      </c>
      <c r="H59" s="65">
        <v>60673</v>
      </c>
      <c r="I59" s="66">
        <v>39957</v>
      </c>
      <c r="J59" s="36" t="s">
        <v>266</v>
      </c>
    </row>
    <row r="60" spans="1:10" x14ac:dyDescent="0.2">
      <c r="A60" s="36">
        <v>53</v>
      </c>
      <c r="B60" s="36" t="s">
        <v>460</v>
      </c>
      <c r="C60" s="45" t="s">
        <v>265</v>
      </c>
      <c r="D60" s="45" t="s">
        <v>448</v>
      </c>
      <c r="E60" s="45" t="s">
        <v>449</v>
      </c>
      <c r="F60">
        <v>800000</v>
      </c>
      <c r="G60">
        <v>80000000</v>
      </c>
      <c r="H60" s="65">
        <v>60674</v>
      </c>
      <c r="I60" s="66">
        <v>39958</v>
      </c>
      <c r="J60" s="36" t="s">
        <v>538</v>
      </c>
    </row>
    <row r="61" spans="1:10" x14ac:dyDescent="0.2">
      <c r="A61" s="36">
        <v>54</v>
      </c>
      <c r="B61" s="36" t="s">
        <v>555</v>
      </c>
      <c r="C61" s="45" t="s">
        <v>267</v>
      </c>
      <c r="D61" s="45"/>
      <c r="E61" s="45" t="s">
        <v>453</v>
      </c>
      <c r="F61">
        <v>600000</v>
      </c>
      <c r="G61">
        <v>60000000</v>
      </c>
      <c r="H61" s="65">
        <v>60676</v>
      </c>
      <c r="I61" s="66">
        <v>39960</v>
      </c>
      <c r="J61" s="36" t="s">
        <v>12</v>
      </c>
    </row>
    <row r="62" spans="1:10" x14ac:dyDescent="0.2">
      <c r="A62" s="36">
        <v>55</v>
      </c>
      <c r="B62" s="36" t="s">
        <v>268</v>
      </c>
      <c r="C62" s="45" t="s">
        <v>265</v>
      </c>
      <c r="D62" s="45" t="s">
        <v>485</v>
      </c>
      <c r="E62" s="45" t="s">
        <v>449</v>
      </c>
      <c r="F62">
        <v>1820000</v>
      </c>
      <c r="G62">
        <v>182000000</v>
      </c>
      <c r="H62" s="65">
        <v>60677</v>
      </c>
      <c r="I62" s="66">
        <v>39961</v>
      </c>
      <c r="J62" s="36" t="s">
        <v>538</v>
      </c>
    </row>
    <row r="63" spans="1:10" x14ac:dyDescent="0.2">
      <c r="A63" s="36">
        <v>56</v>
      </c>
      <c r="B63" s="36" t="s">
        <v>556</v>
      </c>
      <c r="C63" s="45" t="s">
        <v>265</v>
      </c>
      <c r="D63" s="45" t="s">
        <v>462</v>
      </c>
      <c r="E63" s="45" t="s">
        <v>449</v>
      </c>
      <c r="F63">
        <v>242418</v>
      </c>
      <c r="G63">
        <v>24241800</v>
      </c>
      <c r="H63" s="65">
        <v>60684</v>
      </c>
      <c r="I63" s="66">
        <v>39969</v>
      </c>
      <c r="J63" s="36" t="s">
        <v>12</v>
      </c>
    </row>
    <row r="64" spans="1:10" x14ac:dyDescent="0.2">
      <c r="A64" s="36">
        <v>57</v>
      </c>
      <c r="B64" s="36" t="s">
        <v>422</v>
      </c>
      <c r="C64" s="45" t="s">
        <v>265</v>
      </c>
      <c r="D64" s="45" t="s">
        <v>472</v>
      </c>
      <c r="E64" s="45" t="s">
        <v>449</v>
      </c>
      <c r="F64">
        <v>240000</v>
      </c>
      <c r="G64">
        <v>24000000</v>
      </c>
      <c r="H64" s="65">
        <v>60687</v>
      </c>
      <c r="I64" s="66">
        <v>39972</v>
      </c>
      <c r="J64" s="36" t="s">
        <v>12</v>
      </c>
    </row>
    <row r="65" spans="1:10" x14ac:dyDescent="0.2">
      <c r="A65" s="36">
        <v>58</v>
      </c>
      <c r="B65" s="36" t="s">
        <v>249</v>
      </c>
      <c r="C65" s="45" t="s">
        <v>265</v>
      </c>
      <c r="D65" s="45" t="s">
        <v>472</v>
      </c>
      <c r="E65" s="45" t="s">
        <v>458</v>
      </c>
      <c r="F65">
        <v>3000000</v>
      </c>
      <c r="G65">
        <v>300000000</v>
      </c>
      <c r="H65" s="65" t="s">
        <v>557</v>
      </c>
      <c r="I65" s="66">
        <v>39978</v>
      </c>
      <c r="J65" s="36" t="s">
        <v>12</v>
      </c>
    </row>
    <row r="66" spans="1:10" x14ac:dyDescent="0.2">
      <c r="A66" s="36">
        <v>59</v>
      </c>
      <c r="B66" s="36" t="s">
        <v>558</v>
      </c>
      <c r="C66" s="45" t="s">
        <v>265</v>
      </c>
      <c r="D66" s="45" t="s">
        <v>467</v>
      </c>
      <c r="E66" s="45" t="s">
        <v>453</v>
      </c>
      <c r="F66">
        <v>1500000</v>
      </c>
      <c r="G66">
        <v>150000000</v>
      </c>
      <c r="H66" s="65">
        <v>60695</v>
      </c>
      <c r="I66" s="66">
        <v>39982</v>
      </c>
      <c r="J66" s="36" t="s">
        <v>130</v>
      </c>
    </row>
    <row r="67" spans="1:10" x14ac:dyDescent="0.2">
      <c r="A67" s="36">
        <v>60</v>
      </c>
      <c r="B67" s="36" t="s">
        <v>30</v>
      </c>
      <c r="C67" s="45" t="s">
        <v>265</v>
      </c>
      <c r="D67" s="45" t="s">
        <v>559</v>
      </c>
      <c r="E67" s="45" t="s">
        <v>449</v>
      </c>
      <c r="F67">
        <v>4193280</v>
      </c>
      <c r="G67">
        <v>419328000</v>
      </c>
      <c r="H67" s="65">
        <v>60721</v>
      </c>
      <c r="I67" s="66">
        <v>40008</v>
      </c>
      <c r="J67" s="36" t="s">
        <v>266</v>
      </c>
    </row>
    <row r="68" spans="1:10" x14ac:dyDescent="0.2">
      <c r="A68" s="36">
        <v>61</v>
      </c>
      <c r="B68" s="36" t="s">
        <v>560</v>
      </c>
      <c r="C68" s="45" t="s">
        <v>265</v>
      </c>
      <c r="D68" s="45" t="s">
        <v>455</v>
      </c>
      <c r="E68" s="45" t="s">
        <v>449</v>
      </c>
      <c r="F68">
        <v>750000</v>
      </c>
      <c r="G68">
        <v>75000000</v>
      </c>
      <c r="H68" s="65">
        <v>60721</v>
      </c>
      <c r="I68" s="66">
        <v>40008</v>
      </c>
      <c r="J68" s="36" t="s">
        <v>9</v>
      </c>
    </row>
    <row r="69" spans="1:10" x14ac:dyDescent="0.2">
      <c r="A69" s="36">
        <v>62</v>
      </c>
      <c r="B69" s="36" t="s">
        <v>424</v>
      </c>
      <c r="C69" s="45" t="s">
        <v>265</v>
      </c>
      <c r="D69" s="45" t="s">
        <v>485</v>
      </c>
      <c r="E69" s="45" t="s">
        <v>449</v>
      </c>
      <c r="F69">
        <v>1000000</v>
      </c>
      <c r="G69">
        <v>100000000</v>
      </c>
      <c r="H69" s="65">
        <v>60721</v>
      </c>
      <c r="I69" s="66">
        <v>40008</v>
      </c>
      <c r="J69" s="36" t="s">
        <v>266</v>
      </c>
    </row>
    <row r="70" spans="1:10" x14ac:dyDescent="0.2">
      <c r="A70" s="36">
        <v>63</v>
      </c>
      <c r="B70" s="36" t="s">
        <v>561</v>
      </c>
      <c r="C70" s="45" t="s">
        <v>265</v>
      </c>
      <c r="D70" s="45" t="s">
        <v>448</v>
      </c>
      <c r="E70" s="45" t="s">
        <v>449</v>
      </c>
      <c r="F70">
        <v>375000</v>
      </c>
      <c r="G70">
        <v>37500000</v>
      </c>
      <c r="H70" s="65">
        <v>60721</v>
      </c>
      <c r="I70" s="66">
        <v>40008</v>
      </c>
      <c r="J70" s="36" t="s">
        <v>266</v>
      </c>
    </row>
    <row r="71" spans="1:10" ht="13.5" thickBot="1" x14ac:dyDescent="0.25">
      <c r="A71" s="50" t="s">
        <v>38</v>
      </c>
      <c r="B71" s="50" t="s">
        <v>38</v>
      </c>
      <c r="C71" s="71" t="s">
        <v>38</v>
      </c>
      <c r="D71" s="71" t="s">
        <v>38</v>
      </c>
      <c r="E71" s="71" t="s">
        <v>38</v>
      </c>
      <c r="F71" s="51" t="s">
        <v>39</v>
      </c>
      <c r="G71" s="52">
        <v>14875122300</v>
      </c>
      <c r="H71" s="72" t="s">
        <v>38</v>
      </c>
      <c r="I71" s="73" t="s">
        <v>38</v>
      </c>
      <c r="J71" s="50" t="s">
        <v>38</v>
      </c>
    </row>
    <row r="72" spans="1:10" ht="13.5" thickTop="1" x14ac:dyDescent="0.2">
      <c r="B72" s="36"/>
      <c r="C72" s="36"/>
      <c r="D72" s="36"/>
      <c r="E72" s="36"/>
      <c r="H72" s="62" t="s">
        <v>38</v>
      </c>
      <c r="I72" s="62"/>
      <c r="J72" s="36"/>
    </row>
  </sheetData>
  <mergeCells count="2">
    <mergeCell ref="H6:I6"/>
    <mergeCell ref="C6:C7"/>
  </mergeCells>
  <phoneticPr fontId="7" type="noConversion"/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7"/>
  <sheetViews>
    <sheetView topLeftCell="A46" workbookViewId="0">
      <selection activeCell="L66" sqref="L66"/>
    </sheetView>
  </sheetViews>
  <sheetFormatPr defaultRowHeight="12.75" x14ac:dyDescent="0.2"/>
  <cols>
    <col min="1" max="1" width="11.42578125" style="5" customWidth="1"/>
    <col min="2" max="2" width="30" bestFit="1" customWidth="1"/>
    <col min="3" max="3" width="9.28515625" bestFit="1" customWidth="1"/>
    <col min="4" max="4" width="6.28515625" bestFit="1" customWidth="1"/>
    <col min="5" max="5" width="16" bestFit="1" customWidth="1"/>
    <col min="6" max="6" width="10.85546875" customWidth="1"/>
    <col min="7" max="7" width="12" bestFit="1" customWidth="1"/>
    <col min="8" max="8" width="11.85546875" style="5" customWidth="1"/>
    <col min="9" max="9" width="10.42578125" style="5" customWidth="1"/>
    <col min="10" max="10" width="12.85546875" style="5" customWidth="1"/>
  </cols>
  <sheetData>
    <row r="2" spans="1:10" x14ac:dyDescent="0.2">
      <c r="B2" s="7" t="s">
        <v>412</v>
      </c>
    </row>
    <row r="3" spans="1:10" x14ac:dyDescent="0.2">
      <c r="B3" s="7" t="s">
        <v>413</v>
      </c>
    </row>
    <row r="5" spans="1:10" s="56" customFormat="1" x14ac:dyDescent="0.2">
      <c r="A5" s="59" t="s">
        <v>258</v>
      </c>
      <c r="B5" s="55" t="s">
        <v>259</v>
      </c>
      <c r="C5" s="55" t="s">
        <v>260</v>
      </c>
      <c r="D5" s="55" t="s">
        <v>441</v>
      </c>
      <c r="E5" s="55" t="s">
        <v>508</v>
      </c>
      <c r="F5" s="56" t="s">
        <v>261</v>
      </c>
      <c r="G5" s="56" t="s">
        <v>262</v>
      </c>
      <c r="H5" s="1472" t="s">
        <v>442</v>
      </c>
      <c r="I5" s="1472"/>
      <c r="J5" s="59" t="s">
        <v>263</v>
      </c>
    </row>
    <row r="6" spans="1:10" s="49" customFormat="1" x14ac:dyDescent="0.2">
      <c r="A6" s="60"/>
      <c r="B6" s="35"/>
      <c r="C6" s="35" t="s">
        <v>264</v>
      </c>
      <c r="D6" s="35"/>
      <c r="E6" s="35"/>
      <c r="H6" s="60" t="s">
        <v>38</v>
      </c>
      <c r="I6" s="60" t="s">
        <v>38</v>
      </c>
      <c r="J6" s="60"/>
    </row>
    <row r="7" spans="1:10" s="58" customFormat="1" ht="13.5" thickBot="1" x14ac:dyDescent="0.25">
      <c r="A7" s="61"/>
      <c r="B7" s="57"/>
      <c r="C7" s="57"/>
      <c r="D7" s="57"/>
      <c r="E7" s="57"/>
      <c r="H7" s="61" t="s">
        <v>443</v>
      </c>
      <c r="I7" s="61" t="s">
        <v>444</v>
      </c>
      <c r="J7" s="61"/>
    </row>
    <row r="8" spans="1:10" x14ac:dyDescent="0.2">
      <c r="A8" s="62">
        <v>1</v>
      </c>
      <c r="B8" s="36" t="s">
        <v>445</v>
      </c>
      <c r="C8" s="45" t="s">
        <v>267</v>
      </c>
      <c r="D8" s="45"/>
      <c r="E8" s="45" t="s">
        <v>446</v>
      </c>
      <c r="F8">
        <v>250000</v>
      </c>
      <c r="G8">
        <v>25000000</v>
      </c>
      <c r="H8" s="65">
        <v>60005</v>
      </c>
      <c r="I8" s="66">
        <v>39292</v>
      </c>
      <c r="J8" s="62" t="s">
        <v>130</v>
      </c>
    </row>
    <row r="9" spans="1:10" x14ac:dyDescent="0.2">
      <c r="A9" s="62">
        <v>2</v>
      </c>
      <c r="B9" s="36" t="s">
        <v>447</v>
      </c>
      <c r="C9" s="36" t="s">
        <v>265</v>
      </c>
      <c r="D9" s="36" t="s">
        <v>448</v>
      </c>
      <c r="E9" s="36" t="s">
        <v>449</v>
      </c>
      <c r="F9">
        <v>240000</v>
      </c>
      <c r="G9">
        <v>24000000</v>
      </c>
      <c r="H9" s="65">
        <v>60010</v>
      </c>
      <c r="I9" s="66">
        <v>39297</v>
      </c>
      <c r="J9" s="62" t="s">
        <v>12</v>
      </c>
    </row>
    <row r="10" spans="1:10" x14ac:dyDescent="0.2">
      <c r="A10" s="62">
        <v>3</v>
      </c>
      <c r="B10" s="36" t="s">
        <v>450</v>
      </c>
      <c r="C10" s="36" t="s">
        <v>267</v>
      </c>
      <c r="D10" s="36"/>
      <c r="E10" s="36" t="s">
        <v>446</v>
      </c>
      <c r="F10">
        <v>250000</v>
      </c>
      <c r="G10">
        <v>25000000</v>
      </c>
      <c r="H10" s="65">
        <v>60019</v>
      </c>
      <c r="I10" s="66">
        <v>39306</v>
      </c>
      <c r="J10" s="62" t="s">
        <v>130</v>
      </c>
    </row>
    <row r="11" spans="1:10" x14ac:dyDescent="0.2">
      <c r="A11" s="62">
        <v>4</v>
      </c>
      <c r="B11" s="36" t="s">
        <v>414</v>
      </c>
      <c r="C11" s="36" t="s">
        <v>267</v>
      </c>
      <c r="D11" s="36"/>
      <c r="E11" s="36" t="s">
        <v>449</v>
      </c>
      <c r="F11">
        <v>49000</v>
      </c>
      <c r="G11">
        <v>4900000</v>
      </c>
      <c r="H11" s="65">
        <v>60059</v>
      </c>
      <c r="I11" s="66">
        <v>39348</v>
      </c>
      <c r="J11" s="62" t="s">
        <v>12</v>
      </c>
    </row>
    <row r="12" spans="1:10" x14ac:dyDescent="0.2">
      <c r="A12" s="62">
        <v>5</v>
      </c>
      <c r="B12" s="36" t="s">
        <v>451</v>
      </c>
      <c r="C12" s="36" t="s">
        <v>265</v>
      </c>
      <c r="D12" s="36" t="s">
        <v>452</v>
      </c>
      <c r="E12" s="36" t="s">
        <v>453</v>
      </c>
      <c r="F12">
        <v>395198</v>
      </c>
      <c r="G12">
        <v>39519800</v>
      </c>
      <c r="H12" s="65">
        <v>60062</v>
      </c>
      <c r="I12" s="66">
        <v>39352</v>
      </c>
      <c r="J12" s="62" t="s">
        <v>12</v>
      </c>
    </row>
    <row r="13" spans="1:10" x14ac:dyDescent="0.2">
      <c r="A13" s="62">
        <v>6</v>
      </c>
      <c r="B13" s="36" t="s">
        <v>454</v>
      </c>
      <c r="C13" s="36" t="s">
        <v>265</v>
      </c>
      <c r="D13" s="36" t="s">
        <v>455</v>
      </c>
      <c r="E13" s="36" t="s">
        <v>449</v>
      </c>
      <c r="F13">
        <v>2400000</v>
      </c>
      <c r="G13">
        <v>240000000</v>
      </c>
      <c r="H13" s="65">
        <v>60064</v>
      </c>
      <c r="I13" s="66">
        <v>39353</v>
      </c>
      <c r="J13" s="62" t="s">
        <v>9</v>
      </c>
    </row>
    <row r="14" spans="1:10" x14ac:dyDescent="0.2">
      <c r="A14" s="62">
        <v>7</v>
      </c>
      <c r="B14" s="36" t="s">
        <v>456</v>
      </c>
      <c r="C14" s="36" t="s">
        <v>267</v>
      </c>
      <c r="D14" s="36"/>
      <c r="E14" s="36" t="s">
        <v>453</v>
      </c>
      <c r="F14">
        <v>240000</v>
      </c>
      <c r="G14">
        <v>24000000</v>
      </c>
      <c r="H14" s="65">
        <v>60069</v>
      </c>
      <c r="I14" s="66">
        <v>39358</v>
      </c>
      <c r="J14" s="62" t="s">
        <v>130</v>
      </c>
    </row>
    <row r="15" spans="1:10" x14ac:dyDescent="0.2">
      <c r="A15" s="62">
        <v>8</v>
      </c>
      <c r="B15" s="36" t="s">
        <v>457</v>
      </c>
      <c r="C15" s="45" t="s">
        <v>267</v>
      </c>
      <c r="D15" s="45"/>
      <c r="E15" s="45" t="s">
        <v>458</v>
      </c>
      <c r="F15">
        <v>1250000</v>
      </c>
      <c r="G15">
        <v>125000000</v>
      </c>
      <c r="H15" s="65">
        <v>60071</v>
      </c>
      <c r="I15" s="66">
        <v>39360</v>
      </c>
      <c r="J15" s="62" t="s">
        <v>266</v>
      </c>
    </row>
    <row r="16" spans="1:10" x14ac:dyDescent="0.2">
      <c r="A16" s="62">
        <v>9</v>
      </c>
      <c r="B16" s="36" t="s">
        <v>459</v>
      </c>
      <c r="C16" s="45" t="s">
        <v>267</v>
      </c>
      <c r="D16" s="45"/>
      <c r="E16" s="45" t="s">
        <v>449</v>
      </c>
      <c r="F16">
        <v>225000</v>
      </c>
      <c r="G16">
        <v>22500000</v>
      </c>
      <c r="H16" s="65">
        <v>60075</v>
      </c>
      <c r="I16" s="66">
        <v>39364</v>
      </c>
      <c r="J16" s="62" t="s">
        <v>130</v>
      </c>
    </row>
    <row r="17" spans="1:10" x14ac:dyDescent="0.2">
      <c r="A17" s="62">
        <v>10</v>
      </c>
      <c r="B17" s="36" t="s">
        <v>460</v>
      </c>
      <c r="C17" s="45" t="s">
        <v>267</v>
      </c>
      <c r="D17" s="45"/>
      <c r="E17" s="45" t="s">
        <v>449</v>
      </c>
      <c r="F17">
        <v>480000</v>
      </c>
      <c r="G17">
        <v>48000000</v>
      </c>
      <c r="H17" s="65">
        <v>60080</v>
      </c>
      <c r="I17" s="66">
        <v>39369</v>
      </c>
      <c r="J17" s="62" t="s">
        <v>130</v>
      </c>
    </row>
    <row r="18" spans="1:10" x14ac:dyDescent="0.2">
      <c r="A18" s="62">
        <v>11</v>
      </c>
      <c r="B18" s="36" t="s">
        <v>461</v>
      </c>
      <c r="C18" s="36" t="s">
        <v>265</v>
      </c>
      <c r="D18" s="36" t="s">
        <v>462</v>
      </c>
      <c r="E18" s="36" t="s">
        <v>449</v>
      </c>
      <c r="F18">
        <v>500000</v>
      </c>
      <c r="G18">
        <v>50000000</v>
      </c>
      <c r="H18" s="65">
        <v>60097</v>
      </c>
      <c r="I18" s="66">
        <v>39386</v>
      </c>
      <c r="J18" s="62" t="s">
        <v>130</v>
      </c>
    </row>
    <row r="19" spans="1:10" x14ac:dyDescent="0.2">
      <c r="A19" s="62">
        <v>12</v>
      </c>
      <c r="B19" s="36" t="s">
        <v>463</v>
      </c>
      <c r="C19" s="45" t="s">
        <v>265</v>
      </c>
      <c r="D19" s="45" t="s">
        <v>464</v>
      </c>
      <c r="E19" s="45" t="s">
        <v>453</v>
      </c>
      <c r="F19">
        <v>475000</v>
      </c>
      <c r="G19">
        <v>47500000</v>
      </c>
      <c r="H19" s="65">
        <v>60101</v>
      </c>
      <c r="I19" s="66">
        <v>39390</v>
      </c>
      <c r="J19" s="62" t="s">
        <v>266</v>
      </c>
    </row>
    <row r="20" spans="1:10" x14ac:dyDescent="0.2">
      <c r="A20" s="62">
        <v>13</v>
      </c>
      <c r="B20" s="36" t="s">
        <v>465</v>
      </c>
      <c r="C20" s="36" t="s">
        <v>265</v>
      </c>
      <c r="D20" s="36" t="s">
        <v>466</v>
      </c>
      <c r="E20" s="36" t="s">
        <v>453</v>
      </c>
      <c r="F20">
        <v>300320</v>
      </c>
      <c r="G20">
        <v>30032000</v>
      </c>
      <c r="H20" s="65">
        <v>60109</v>
      </c>
      <c r="I20" s="66">
        <v>39398</v>
      </c>
      <c r="J20" s="62" t="s">
        <v>12</v>
      </c>
    </row>
    <row r="21" spans="1:10" x14ac:dyDescent="0.2">
      <c r="A21" s="62">
        <v>14</v>
      </c>
      <c r="B21" s="36" t="s">
        <v>278</v>
      </c>
      <c r="C21" s="45" t="s">
        <v>265</v>
      </c>
      <c r="D21" s="45" t="s">
        <v>462</v>
      </c>
      <c r="E21" s="45" t="s">
        <v>449</v>
      </c>
      <c r="F21">
        <v>1610000</v>
      </c>
      <c r="G21">
        <v>161000000</v>
      </c>
      <c r="H21" s="65">
        <v>60109</v>
      </c>
      <c r="I21" s="66">
        <v>39398</v>
      </c>
      <c r="J21" s="62" t="s">
        <v>266</v>
      </c>
    </row>
    <row r="22" spans="1:10" x14ac:dyDescent="0.2">
      <c r="A22" s="62">
        <v>15</v>
      </c>
      <c r="B22" s="36" t="s">
        <v>215</v>
      </c>
      <c r="C22" s="45" t="s">
        <v>265</v>
      </c>
      <c r="D22" s="45" t="s">
        <v>448</v>
      </c>
      <c r="E22" s="45" t="s">
        <v>449</v>
      </c>
      <c r="F22">
        <v>144000</v>
      </c>
      <c r="G22">
        <v>14400000</v>
      </c>
      <c r="H22" s="65">
        <v>60126</v>
      </c>
      <c r="I22" s="66">
        <v>39414</v>
      </c>
      <c r="J22" s="62" t="s">
        <v>12</v>
      </c>
    </row>
    <row r="23" spans="1:10" x14ac:dyDescent="0.2">
      <c r="A23" s="62">
        <v>16</v>
      </c>
      <c r="B23" s="36" t="s">
        <v>180</v>
      </c>
      <c r="C23" s="45" t="s">
        <v>265</v>
      </c>
      <c r="D23" s="45" t="s">
        <v>467</v>
      </c>
      <c r="E23" s="45" t="s">
        <v>453</v>
      </c>
      <c r="F23">
        <v>8064000</v>
      </c>
      <c r="G23">
        <v>806400000</v>
      </c>
      <c r="H23" s="65">
        <v>60141</v>
      </c>
      <c r="I23" s="66">
        <v>39429</v>
      </c>
      <c r="J23" s="62" t="s">
        <v>130</v>
      </c>
    </row>
    <row r="24" spans="1:10" x14ac:dyDescent="0.2">
      <c r="A24" s="62">
        <v>17</v>
      </c>
      <c r="B24" s="36" t="s">
        <v>468</v>
      </c>
      <c r="C24" s="45" t="s">
        <v>265</v>
      </c>
      <c r="D24" s="45" t="s">
        <v>469</v>
      </c>
      <c r="E24" s="45" t="s">
        <v>449</v>
      </c>
      <c r="F24">
        <v>8000000</v>
      </c>
      <c r="G24">
        <v>800000000</v>
      </c>
      <c r="H24" s="65">
        <v>60141</v>
      </c>
      <c r="I24" s="66">
        <v>39429</v>
      </c>
      <c r="J24" s="62" t="s">
        <v>415</v>
      </c>
    </row>
    <row r="25" spans="1:10" x14ac:dyDescent="0.2">
      <c r="A25" s="62">
        <v>18</v>
      </c>
      <c r="B25" s="36" t="s">
        <v>432</v>
      </c>
      <c r="C25" s="45" t="s">
        <v>265</v>
      </c>
      <c r="D25" s="45" t="s">
        <v>470</v>
      </c>
      <c r="E25" s="45" t="s">
        <v>458</v>
      </c>
      <c r="F25">
        <v>2012814</v>
      </c>
      <c r="G25">
        <v>201281400</v>
      </c>
      <c r="H25" s="65">
        <v>60170</v>
      </c>
      <c r="I25" s="66">
        <v>39091</v>
      </c>
      <c r="J25" s="62" t="s">
        <v>266</v>
      </c>
    </row>
    <row r="26" spans="1:10" x14ac:dyDescent="0.2">
      <c r="A26" s="62">
        <v>19</v>
      </c>
      <c r="B26" s="36" t="s">
        <v>471</v>
      </c>
      <c r="C26" s="45" t="s">
        <v>265</v>
      </c>
      <c r="D26" s="45" t="s">
        <v>472</v>
      </c>
      <c r="E26" s="45" t="s">
        <v>446</v>
      </c>
      <c r="F26">
        <v>235620</v>
      </c>
      <c r="G26">
        <v>23562000</v>
      </c>
      <c r="H26" s="65">
        <v>60175</v>
      </c>
      <c r="I26" s="66">
        <v>39461</v>
      </c>
      <c r="J26" s="62" t="s">
        <v>266</v>
      </c>
    </row>
    <row r="27" spans="1:10" x14ac:dyDescent="0.2">
      <c r="A27" s="62">
        <v>20</v>
      </c>
      <c r="B27" s="36" t="s">
        <v>473</v>
      </c>
      <c r="C27" s="45" t="s">
        <v>265</v>
      </c>
      <c r="D27" s="45" t="s">
        <v>462</v>
      </c>
      <c r="E27" s="45" t="s">
        <v>453</v>
      </c>
      <c r="F27">
        <v>500000</v>
      </c>
      <c r="G27">
        <v>50000000</v>
      </c>
      <c r="H27" s="65">
        <v>60177</v>
      </c>
      <c r="I27" s="66">
        <v>39463</v>
      </c>
      <c r="J27" s="62" t="s">
        <v>266</v>
      </c>
    </row>
    <row r="28" spans="1:10" x14ac:dyDescent="0.2">
      <c r="A28" s="62">
        <v>21</v>
      </c>
      <c r="B28" s="36" t="s">
        <v>416</v>
      </c>
      <c r="C28" s="45" t="s">
        <v>265</v>
      </c>
      <c r="D28" s="45" t="s">
        <v>462</v>
      </c>
      <c r="E28" s="45" t="s">
        <v>449</v>
      </c>
      <c r="F28">
        <v>500000</v>
      </c>
      <c r="G28">
        <v>50000000</v>
      </c>
      <c r="H28" s="65">
        <v>60177</v>
      </c>
      <c r="I28" s="66">
        <v>39463</v>
      </c>
      <c r="J28" s="62" t="s">
        <v>266</v>
      </c>
    </row>
    <row r="29" spans="1:10" x14ac:dyDescent="0.2">
      <c r="A29" s="62">
        <v>22</v>
      </c>
      <c r="B29" s="36" t="s">
        <v>474</v>
      </c>
      <c r="C29" s="45" t="s">
        <v>105</v>
      </c>
      <c r="D29" s="45"/>
      <c r="E29" s="45" t="s">
        <v>475</v>
      </c>
      <c r="F29">
        <v>1500000</v>
      </c>
      <c r="G29">
        <v>1500000000</v>
      </c>
      <c r="H29" s="65">
        <v>60186</v>
      </c>
      <c r="I29" s="66">
        <v>39472</v>
      </c>
      <c r="J29" s="62" t="s">
        <v>130</v>
      </c>
    </row>
    <row r="30" spans="1:10" x14ac:dyDescent="0.2">
      <c r="A30" s="62">
        <v>23</v>
      </c>
      <c r="B30" s="36" t="s">
        <v>476</v>
      </c>
      <c r="C30" s="45" t="s">
        <v>267</v>
      </c>
      <c r="D30" s="45"/>
      <c r="E30" s="45" t="s">
        <v>453</v>
      </c>
      <c r="F30">
        <v>1280000</v>
      </c>
      <c r="G30">
        <v>128000000</v>
      </c>
      <c r="H30" s="65">
        <v>60198</v>
      </c>
      <c r="I30" s="66">
        <v>39484</v>
      </c>
      <c r="J30" s="62" t="s">
        <v>266</v>
      </c>
    </row>
    <row r="31" spans="1:10" x14ac:dyDescent="0.2">
      <c r="A31" s="62">
        <v>24</v>
      </c>
      <c r="B31" s="36" t="s">
        <v>395</v>
      </c>
      <c r="C31" s="45" t="s">
        <v>265</v>
      </c>
      <c r="D31" s="45" t="s">
        <v>470</v>
      </c>
      <c r="E31" s="45" t="s">
        <v>458</v>
      </c>
      <c r="F31">
        <v>1380000</v>
      </c>
      <c r="G31">
        <v>138000000</v>
      </c>
      <c r="H31" s="65">
        <v>60198</v>
      </c>
      <c r="I31" s="66">
        <v>39484</v>
      </c>
      <c r="J31" s="62" t="s">
        <v>130</v>
      </c>
    </row>
    <row r="32" spans="1:10" x14ac:dyDescent="0.2">
      <c r="A32" s="62">
        <v>25</v>
      </c>
      <c r="B32" s="36" t="s">
        <v>417</v>
      </c>
      <c r="C32" s="45" t="s">
        <v>265</v>
      </c>
      <c r="D32" s="45" t="s">
        <v>470</v>
      </c>
      <c r="E32" s="45" t="s">
        <v>458</v>
      </c>
      <c r="F32">
        <v>1584000</v>
      </c>
      <c r="G32">
        <v>158400000</v>
      </c>
      <c r="H32" s="65">
        <v>60211</v>
      </c>
      <c r="I32" s="66">
        <v>39495</v>
      </c>
      <c r="J32" s="62" t="s">
        <v>12</v>
      </c>
    </row>
    <row r="33" spans="1:10" x14ac:dyDescent="0.2">
      <c r="A33" s="62">
        <v>26</v>
      </c>
      <c r="B33" s="36" t="s">
        <v>249</v>
      </c>
      <c r="C33" s="45" t="s">
        <v>265</v>
      </c>
      <c r="D33" s="45" t="s">
        <v>477</v>
      </c>
      <c r="E33" s="45" t="s">
        <v>458</v>
      </c>
      <c r="F33">
        <v>2500000</v>
      </c>
      <c r="G33">
        <v>250000000</v>
      </c>
      <c r="H33" s="65">
        <v>60233</v>
      </c>
      <c r="I33" s="66">
        <v>39517</v>
      </c>
      <c r="J33" s="62" t="s">
        <v>266</v>
      </c>
    </row>
    <row r="34" spans="1:10" x14ac:dyDescent="0.2">
      <c r="A34" s="62">
        <v>27</v>
      </c>
      <c r="B34" s="36" t="s">
        <v>236</v>
      </c>
      <c r="C34" s="45" t="s">
        <v>265</v>
      </c>
      <c r="D34" s="46" t="s">
        <v>470</v>
      </c>
      <c r="E34" s="45" t="s">
        <v>458</v>
      </c>
      <c r="F34">
        <v>1800000</v>
      </c>
      <c r="G34">
        <v>180000000</v>
      </c>
      <c r="H34" s="67">
        <v>60247</v>
      </c>
      <c r="I34" s="68">
        <v>39531</v>
      </c>
      <c r="J34" s="63" t="s">
        <v>12</v>
      </c>
    </row>
    <row r="35" spans="1:10" x14ac:dyDescent="0.2">
      <c r="A35" s="62">
        <v>28</v>
      </c>
      <c r="B35" s="36" t="s">
        <v>226</v>
      </c>
      <c r="C35" s="45" t="s">
        <v>265</v>
      </c>
      <c r="D35" s="46" t="s">
        <v>478</v>
      </c>
      <c r="E35" s="45" t="s">
        <v>458</v>
      </c>
      <c r="F35">
        <v>1830000</v>
      </c>
      <c r="G35">
        <v>183000000</v>
      </c>
      <c r="H35" s="67">
        <v>60257</v>
      </c>
      <c r="I35" s="68">
        <v>39541</v>
      </c>
      <c r="J35" s="63" t="s">
        <v>130</v>
      </c>
    </row>
    <row r="36" spans="1:10" x14ac:dyDescent="0.2">
      <c r="A36" s="62">
        <v>29</v>
      </c>
      <c r="B36" s="36" t="s">
        <v>479</v>
      </c>
      <c r="C36" s="45" t="s">
        <v>265</v>
      </c>
      <c r="D36" s="46" t="s">
        <v>470</v>
      </c>
      <c r="E36" s="45" t="s">
        <v>453</v>
      </c>
      <c r="F36">
        <v>640000</v>
      </c>
      <c r="G36">
        <v>64000000</v>
      </c>
      <c r="H36" s="67">
        <v>60257</v>
      </c>
      <c r="I36" s="68">
        <v>39541</v>
      </c>
      <c r="J36" s="63" t="s">
        <v>12</v>
      </c>
    </row>
    <row r="37" spans="1:10" x14ac:dyDescent="0.2">
      <c r="A37" s="62">
        <v>30</v>
      </c>
      <c r="B37" s="36" t="s">
        <v>480</v>
      </c>
      <c r="C37" s="45" t="s">
        <v>265</v>
      </c>
      <c r="D37" s="46" t="s">
        <v>448</v>
      </c>
      <c r="E37" s="45" t="s">
        <v>449</v>
      </c>
      <c r="F37">
        <v>278300</v>
      </c>
      <c r="G37">
        <v>27830000</v>
      </c>
      <c r="H37" s="67">
        <v>60258</v>
      </c>
      <c r="I37" s="68">
        <v>39542</v>
      </c>
      <c r="J37" s="63" t="s">
        <v>415</v>
      </c>
    </row>
    <row r="38" spans="1:10" x14ac:dyDescent="0.2">
      <c r="A38" s="62">
        <v>31</v>
      </c>
      <c r="B38" s="36" t="s">
        <v>236</v>
      </c>
      <c r="C38" s="45" t="s">
        <v>105</v>
      </c>
      <c r="D38" s="46"/>
      <c r="E38" s="45" t="s">
        <v>458</v>
      </c>
      <c r="F38">
        <v>400000</v>
      </c>
      <c r="G38">
        <v>40000000</v>
      </c>
      <c r="H38" s="67">
        <v>60279</v>
      </c>
      <c r="I38" s="68">
        <v>39562</v>
      </c>
      <c r="J38" s="63" t="s">
        <v>130</v>
      </c>
    </row>
    <row r="39" spans="1:10" x14ac:dyDescent="0.2">
      <c r="A39" s="62">
        <v>32</v>
      </c>
      <c r="B39" s="36" t="s">
        <v>481</v>
      </c>
      <c r="C39" s="45" t="s">
        <v>265</v>
      </c>
      <c r="D39" s="46" t="s">
        <v>467</v>
      </c>
      <c r="E39" s="45" t="s">
        <v>449</v>
      </c>
      <c r="F39">
        <v>6000000</v>
      </c>
      <c r="G39">
        <v>600000000</v>
      </c>
      <c r="H39" s="67">
        <v>60279</v>
      </c>
      <c r="I39" s="68">
        <v>39562</v>
      </c>
      <c r="J39" s="63" t="s">
        <v>266</v>
      </c>
    </row>
    <row r="40" spans="1:10" x14ac:dyDescent="0.2">
      <c r="A40" s="62">
        <v>33</v>
      </c>
      <c r="B40" s="36" t="s">
        <v>482</v>
      </c>
      <c r="C40" s="45" t="s">
        <v>265</v>
      </c>
      <c r="D40" s="46" t="s">
        <v>472</v>
      </c>
      <c r="E40" s="45" t="s">
        <v>453</v>
      </c>
      <c r="F40">
        <v>960000</v>
      </c>
      <c r="G40">
        <v>96000000</v>
      </c>
      <c r="H40" s="67">
        <v>60289</v>
      </c>
      <c r="I40" s="68">
        <v>39572</v>
      </c>
      <c r="J40" s="63" t="s">
        <v>12</v>
      </c>
    </row>
    <row r="41" spans="1:10" x14ac:dyDescent="0.2">
      <c r="A41" s="62">
        <v>34</v>
      </c>
      <c r="B41" s="36" t="s">
        <v>300</v>
      </c>
      <c r="C41" s="45" t="s">
        <v>265</v>
      </c>
      <c r="D41" s="46" t="s">
        <v>462</v>
      </c>
      <c r="E41" s="45" t="s">
        <v>449</v>
      </c>
      <c r="F41">
        <v>500000</v>
      </c>
      <c r="G41">
        <v>50000000</v>
      </c>
      <c r="H41" s="67">
        <v>60289</v>
      </c>
      <c r="I41" s="68">
        <v>39572</v>
      </c>
      <c r="J41" s="63" t="s">
        <v>266</v>
      </c>
    </row>
    <row r="42" spans="1:10" x14ac:dyDescent="0.2">
      <c r="A42" s="62">
        <v>35</v>
      </c>
      <c r="B42" s="36" t="s">
        <v>420</v>
      </c>
      <c r="C42" s="45" t="s">
        <v>265</v>
      </c>
      <c r="D42" s="46" t="s">
        <v>448</v>
      </c>
      <c r="E42" s="45" t="s">
        <v>453</v>
      </c>
      <c r="F42">
        <v>1600000</v>
      </c>
      <c r="G42">
        <v>160000000</v>
      </c>
      <c r="H42" s="67">
        <v>60291</v>
      </c>
      <c r="I42" s="68">
        <v>39574</v>
      </c>
      <c r="J42" s="63" t="s">
        <v>9</v>
      </c>
    </row>
    <row r="43" spans="1:10" x14ac:dyDescent="0.2">
      <c r="A43" s="62">
        <v>36</v>
      </c>
      <c r="B43" s="36" t="s">
        <v>483</v>
      </c>
      <c r="C43" s="45" t="s">
        <v>265</v>
      </c>
      <c r="D43" s="46" t="s">
        <v>484</v>
      </c>
      <c r="E43" s="45" t="s">
        <v>453</v>
      </c>
      <c r="F43">
        <v>1500000</v>
      </c>
      <c r="G43">
        <v>150000000</v>
      </c>
      <c r="H43" s="67">
        <v>60293</v>
      </c>
      <c r="I43" s="68">
        <v>39576</v>
      </c>
      <c r="J43" s="63" t="s">
        <v>266</v>
      </c>
    </row>
    <row r="44" spans="1:10" x14ac:dyDescent="0.2">
      <c r="A44" s="62">
        <v>37</v>
      </c>
      <c r="B44" s="36" t="s">
        <v>374</v>
      </c>
      <c r="C44" s="45" t="s">
        <v>265</v>
      </c>
      <c r="D44" s="46" t="s">
        <v>485</v>
      </c>
      <c r="E44" s="45" t="s">
        <v>453</v>
      </c>
      <c r="F44">
        <v>600000</v>
      </c>
      <c r="G44">
        <v>60000000</v>
      </c>
      <c r="H44" s="67">
        <v>60293</v>
      </c>
      <c r="I44" s="68">
        <v>39576</v>
      </c>
      <c r="J44" s="63" t="s">
        <v>12</v>
      </c>
    </row>
    <row r="45" spans="1:10" x14ac:dyDescent="0.2">
      <c r="A45" s="62">
        <v>38</v>
      </c>
      <c r="B45" s="36" t="s">
        <v>188</v>
      </c>
      <c r="C45" s="45" t="s">
        <v>265</v>
      </c>
      <c r="D45" s="46" t="s">
        <v>462</v>
      </c>
      <c r="E45" s="45" t="s">
        <v>449</v>
      </c>
      <c r="F45">
        <v>750000</v>
      </c>
      <c r="G45">
        <v>75000000</v>
      </c>
      <c r="H45" s="67">
        <v>60293</v>
      </c>
      <c r="I45" s="68">
        <v>39576</v>
      </c>
      <c r="J45" s="63" t="s">
        <v>12</v>
      </c>
    </row>
    <row r="46" spans="1:10" x14ac:dyDescent="0.2">
      <c r="A46" s="62">
        <v>39</v>
      </c>
      <c r="B46" s="36" t="s">
        <v>422</v>
      </c>
      <c r="C46" s="45" t="s">
        <v>265</v>
      </c>
      <c r="D46" s="46" t="s">
        <v>486</v>
      </c>
      <c r="E46" s="45" t="s">
        <v>449</v>
      </c>
      <c r="F46">
        <v>300000</v>
      </c>
      <c r="G46">
        <v>30000000</v>
      </c>
      <c r="H46" s="67">
        <v>60297</v>
      </c>
      <c r="I46" s="68">
        <v>39580</v>
      </c>
      <c r="J46" s="63" t="s">
        <v>12</v>
      </c>
    </row>
    <row r="47" spans="1:10" x14ac:dyDescent="0.2">
      <c r="A47" s="62">
        <v>40</v>
      </c>
      <c r="B47" s="36" t="s">
        <v>423</v>
      </c>
      <c r="C47" s="45" t="s">
        <v>265</v>
      </c>
      <c r="D47" s="46" t="s">
        <v>462</v>
      </c>
      <c r="E47" s="45" t="s">
        <v>449</v>
      </c>
      <c r="F47">
        <v>606084</v>
      </c>
      <c r="G47">
        <v>60608400</v>
      </c>
      <c r="H47" s="67">
        <v>60297</v>
      </c>
      <c r="I47" s="68">
        <v>39580</v>
      </c>
      <c r="J47" s="63" t="s">
        <v>266</v>
      </c>
    </row>
    <row r="48" spans="1:10" x14ac:dyDescent="0.2">
      <c r="A48" s="62">
        <v>41</v>
      </c>
      <c r="B48" s="36" t="s">
        <v>487</v>
      </c>
      <c r="C48" s="45" t="s">
        <v>265</v>
      </c>
      <c r="D48" s="46" t="s">
        <v>467</v>
      </c>
      <c r="E48" s="45" t="s">
        <v>449</v>
      </c>
      <c r="F48">
        <v>2248062</v>
      </c>
      <c r="G48">
        <v>224806200</v>
      </c>
      <c r="H48" s="67">
        <v>60298</v>
      </c>
      <c r="I48" s="68">
        <v>39581</v>
      </c>
      <c r="J48" s="63" t="s">
        <v>130</v>
      </c>
    </row>
    <row r="49" spans="1:10" x14ac:dyDescent="0.2">
      <c r="A49" s="62">
        <v>42</v>
      </c>
      <c r="B49" s="36" t="s">
        <v>424</v>
      </c>
      <c r="C49" s="45" t="s">
        <v>267</v>
      </c>
      <c r="D49" s="46"/>
      <c r="E49" s="45" t="s">
        <v>449</v>
      </c>
      <c r="F49">
        <v>200000</v>
      </c>
      <c r="G49">
        <v>20000000</v>
      </c>
      <c r="H49" s="67">
        <v>60303</v>
      </c>
      <c r="I49" s="68">
        <v>39586</v>
      </c>
      <c r="J49" s="63" t="s">
        <v>130</v>
      </c>
    </row>
    <row r="50" spans="1:10" x14ac:dyDescent="0.2">
      <c r="A50" s="62">
        <v>43</v>
      </c>
      <c r="B50" s="36" t="s">
        <v>488</v>
      </c>
      <c r="C50" s="45" t="s">
        <v>267</v>
      </c>
      <c r="D50" s="46"/>
      <c r="E50" s="45" t="s">
        <v>449</v>
      </c>
      <c r="F50">
        <v>200000</v>
      </c>
      <c r="G50">
        <v>20000000</v>
      </c>
      <c r="H50" s="67">
        <v>60303</v>
      </c>
      <c r="I50" s="68">
        <v>39586</v>
      </c>
      <c r="J50" s="63" t="s">
        <v>156</v>
      </c>
    </row>
    <row r="51" spans="1:10" x14ac:dyDescent="0.2">
      <c r="A51" s="62">
        <v>44</v>
      </c>
      <c r="B51" s="36" t="s">
        <v>489</v>
      </c>
      <c r="C51" s="45" t="s">
        <v>265</v>
      </c>
      <c r="D51" s="46" t="s">
        <v>490</v>
      </c>
      <c r="E51" s="45" t="s">
        <v>449</v>
      </c>
      <c r="F51">
        <v>5040000</v>
      </c>
      <c r="G51">
        <v>504000000</v>
      </c>
      <c r="H51" s="67">
        <v>60303</v>
      </c>
      <c r="I51" s="68">
        <v>39586</v>
      </c>
      <c r="J51" s="63" t="s">
        <v>12</v>
      </c>
    </row>
    <row r="52" spans="1:10" x14ac:dyDescent="0.2">
      <c r="A52" s="62">
        <v>45</v>
      </c>
      <c r="B52" s="36" t="s">
        <v>491</v>
      </c>
      <c r="C52" s="45" t="s">
        <v>265</v>
      </c>
      <c r="D52" s="46" t="s">
        <v>484</v>
      </c>
      <c r="E52" s="45" t="s">
        <v>453</v>
      </c>
      <c r="F52">
        <v>1500000</v>
      </c>
      <c r="G52">
        <v>150000000</v>
      </c>
      <c r="H52" s="67">
        <v>60303</v>
      </c>
      <c r="I52" s="68">
        <v>39586</v>
      </c>
      <c r="J52" s="63" t="s">
        <v>156</v>
      </c>
    </row>
    <row r="53" spans="1:10" x14ac:dyDescent="0.2">
      <c r="A53" s="62">
        <v>46</v>
      </c>
      <c r="B53" s="36" t="s">
        <v>425</v>
      </c>
      <c r="C53" s="45" t="s">
        <v>267</v>
      </c>
      <c r="D53" s="46"/>
      <c r="E53" s="45" t="s">
        <v>453</v>
      </c>
      <c r="F53">
        <v>960000</v>
      </c>
      <c r="G53">
        <v>96000000</v>
      </c>
      <c r="H53" s="67">
        <v>60308</v>
      </c>
      <c r="I53" s="68">
        <v>39591</v>
      </c>
      <c r="J53" s="63" t="s">
        <v>130</v>
      </c>
    </row>
    <row r="54" spans="1:10" x14ac:dyDescent="0.2">
      <c r="A54" s="62">
        <v>47</v>
      </c>
      <c r="B54" s="36" t="s">
        <v>426</v>
      </c>
      <c r="C54" s="45" t="s">
        <v>267</v>
      </c>
      <c r="D54" s="46"/>
      <c r="E54" s="45" t="s">
        <v>449</v>
      </c>
      <c r="F54">
        <v>247500</v>
      </c>
      <c r="G54">
        <v>24750000</v>
      </c>
      <c r="H54" s="67">
        <v>60311</v>
      </c>
      <c r="I54" s="68">
        <v>39594</v>
      </c>
      <c r="J54" s="63" t="s">
        <v>367</v>
      </c>
    </row>
    <row r="55" spans="1:10" x14ac:dyDescent="0.2">
      <c r="A55" s="62">
        <v>48</v>
      </c>
      <c r="B55" s="36" t="s">
        <v>427</v>
      </c>
      <c r="C55" s="45" t="s">
        <v>267</v>
      </c>
      <c r="D55" s="46"/>
      <c r="E55" s="45" t="s">
        <v>449</v>
      </c>
      <c r="F55">
        <v>225000</v>
      </c>
      <c r="G55">
        <v>22500000</v>
      </c>
      <c r="H55" s="67">
        <v>60311</v>
      </c>
      <c r="I55" s="68">
        <v>39594</v>
      </c>
      <c r="J55" s="63" t="s">
        <v>266</v>
      </c>
    </row>
    <row r="56" spans="1:10" x14ac:dyDescent="0.2">
      <c r="A56" s="62">
        <v>49</v>
      </c>
      <c r="B56" s="36" t="s">
        <v>428</v>
      </c>
      <c r="C56" s="45" t="s">
        <v>265</v>
      </c>
      <c r="D56" s="46" t="s">
        <v>462</v>
      </c>
      <c r="E56" s="45" t="s">
        <v>449</v>
      </c>
      <c r="F56">
        <v>804402</v>
      </c>
      <c r="G56">
        <v>80440200</v>
      </c>
      <c r="H56" s="67">
        <v>60311</v>
      </c>
      <c r="I56" s="68">
        <v>39594</v>
      </c>
      <c r="J56" s="63" t="s">
        <v>266</v>
      </c>
    </row>
    <row r="57" spans="1:10" x14ac:dyDescent="0.2">
      <c r="A57" s="62">
        <v>50</v>
      </c>
      <c r="B57" s="36" t="s">
        <v>492</v>
      </c>
      <c r="C57" s="45" t="s">
        <v>265</v>
      </c>
      <c r="D57" s="46" t="s">
        <v>448</v>
      </c>
      <c r="E57" s="45" t="s">
        <v>453</v>
      </c>
      <c r="F57">
        <v>100000</v>
      </c>
      <c r="G57">
        <v>10000000</v>
      </c>
      <c r="H57" s="67">
        <v>60311</v>
      </c>
      <c r="I57" s="68">
        <v>39594</v>
      </c>
      <c r="J57" s="63" t="s">
        <v>12</v>
      </c>
    </row>
    <row r="58" spans="1:10" x14ac:dyDescent="0.2">
      <c r="A58" s="62">
        <v>51</v>
      </c>
      <c r="B58" s="36" t="s">
        <v>429</v>
      </c>
      <c r="C58" s="45" t="s">
        <v>267</v>
      </c>
      <c r="D58" s="46"/>
      <c r="E58" s="45" t="s">
        <v>453</v>
      </c>
      <c r="F58">
        <v>120000</v>
      </c>
      <c r="G58">
        <v>12000000</v>
      </c>
      <c r="H58" s="67">
        <v>60312</v>
      </c>
      <c r="I58" s="68">
        <v>39595</v>
      </c>
      <c r="J58" s="63" t="s">
        <v>266</v>
      </c>
    </row>
    <row r="59" spans="1:10" x14ac:dyDescent="0.2">
      <c r="A59" s="62">
        <v>52</v>
      </c>
      <c r="B59" s="36" t="s">
        <v>493</v>
      </c>
      <c r="C59" s="45" t="s">
        <v>267</v>
      </c>
      <c r="D59" s="46"/>
      <c r="E59" s="45" t="s">
        <v>449</v>
      </c>
      <c r="F59">
        <v>200000</v>
      </c>
      <c r="G59">
        <v>20000000</v>
      </c>
      <c r="H59" s="67">
        <v>60312</v>
      </c>
      <c r="I59" s="68">
        <v>39595</v>
      </c>
      <c r="J59" s="63" t="s">
        <v>9</v>
      </c>
    </row>
    <row r="60" spans="1:10" x14ac:dyDescent="0.2">
      <c r="A60" s="62">
        <v>53</v>
      </c>
      <c r="B60" s="36" t="s">
        <v>430</v>
      </c>
      <c r="C60" s="45" t="s">
        <v>267</v>
      </c>
      <c r="D60" s="46"/>
      <c r="E60" s="45" t="s">
        <v>453</v>
      </c>
      <c r="F60">
        <v>150000</v>
      </c>
      <c r="G60">
        <v>15000000</v>
      </c>
      <c r="H60" s="67">
        <v>60317</v>
      </c>
      <c r="I60" s="68">
        <v>39600</v>
      </c>
      <c r="J60" s="63" t="s">
        <v>266</v>
      </c>
    </row>
    <row r="61" spans="1:10" x14ac:dyDescent="0.2">
      <c r="A61" s="62">
        <v>54</v>
      </c>
      <c r="B61" s="36" t="s">
        <v>189</v>
      </c>
      <c r="C61" s="45" t="s">
        <v>105</v>
      </c>
      <c r="D61" s="46"/>
      <c r="E61" s="45" t="s">
        <v>458</v>
      </c>
      <c r="F61">
        <v>500000</v>
      </c>
      <c r="G61">
        <v>50000000</v>
      </c>
      <c r="H61" s="67">
        <v>60317</v>
      </c>
      <c r="I61" s="68">
        <v>39600</v>
      </c>
      <c r="J61" s="63" t="s">
        <v>266</v>
      </c>
    </row>
    <row r="62" spans="1:10" x14ac:dyDescent="0.2">
      <c r="A62" s="62">
        <v>55</v>
      </c>
      <c r="B62" s="36" t="s">
        <v>494</v>
      </c>
      <c r="C62" s="45" t="s">
        <v>265</v>
      </c>
      <c r="D62" s="46" t="s">
        <v>478</v>
      </c>
      <c r="E62" s="45" t="s">
        <v>449</v>
      </c>
      <c r="F62">
        <v>168000</v>
      </c>
      <c r="G62">
        <v>16800000</v>
      </c>
      <c r="H62" s="67">
        <v>60317</v>
      </c>
      <c r="I62" s="68">
        <v>39600</v>
      </c>
      <c r="J62" s="63" t="s">
        <v>130</v>
      </c>
    </row>
    <row r="63" spans="1:10" x14ac:dyDescent="0.2">
      <c r="A63" s="62">
        <v>56</v>
      </c>
      <c r="B63" s="36" t="s">
        <v>495</v>
      </c>
      <c r="C63" s="45" t="s">
        <v>265</v>
      </c>
      <c r="D63" s="46" t="s">
        <v>496</v>
      </c>
      <c r="E63" s="45" t="s">
        <v>446</v>
      </c>
      <c r="F63">
        <v>390000</v>
      </c>
      <c r="G63">
        <v>39000000</v>
      </c>
      <c r="H63" s="67">
        <v>60317</v>
      </c>
      <c r="I63" s="68">
        <v>39600</v>
      </c>
      <c r="J63" s="63" t="s">
        <v>266</v>
      </c>
    </row>
    <row r="64" spans="1:10" x14ac:dyDescent="0.2">
      <c r="A64" s="62">
        <v>57</v>
      </c>
      <c r="B64" s="36" t="s">
        <v>497</v>
      </c>
      <c r="C64" s="45" t="s">
        <v>265</v>
      </c>
      <c r="D64" s="46" t="s">
        <v>462</v>
      </c>
      <c r="E64" s="45" t="s">
        <v>449</v>
      </c>
      <c r="F64">
        <v>726000</v>
      </c>
      <c r="G64">
        <v>72600000</v>
      </c>
      <c r="H64" s="67">
        <v>60319</v>
      </c>
      <c r="I64" s="68">
        <v>39602</v>
      </c>
      <c r="J64" s="63" t="s">
        <v>12</v>
      </c>
    </row>
    <row r="65" spans="1:10" x14ac:dyDescent="0.2">
      <c r="A65" s="62">
        <v>58</v>
      </c>
      <c r="B65" s="36" t="s">
        <v>498</v>
      </c>
      <c r="C65" s="45" t="s">
        <v>265</v>
      </c>
      <c r="D65" s="46" t="s">
        <v>486</v>
      </c>
      <c r="E65" s="45" t="s">
        <v>449</v>
      </c>
      <c r="F65">
        <v>370088</v>
      </c>
      <c r="G65">
        <v>37008800</v>
      </c>
      <c r="H65" s="67">
        <v>60321</v>
      </c>
      <c r="I65" s="68">
        <v>39604</v>
      </c>
      <c r="J65" s="63" t="s">
        <v>12</v>
      </c>
    </row>
    <row r="66" spans="1:10" x14ac:dyDescent="0.2">
      <c r="A66" s="62">
        <v>59</v>
      </c>
      <c r="B66" s="36" t="s">
        <v>160</v>
      </c>
      <c r="C66" s="45" t="s">
        <v>265</v>
      </c>
      <c r="D66" s="46" t="s">
        <v>499</v>
      </c>
      <c r="E66" s="45" t="s">
        <v>449</v>
      </c>
      <c r="F66">
        <v>1500728</v>
      </c>
      <c r="G66">
        <v>150072800</v>
      </c>
      <c r="H66" s="67">
        <v>60321</v>
      </c>
      <c r="I66" s="68">
        <v>39604</v>
      </c>
      <c r="J66" s="63" t="s">
        <v>130</v>
      </c>
    </row>
    <row r="67" spans="1:10" x14ac:dyDescent="0.2">
      <c r="A67" s="62">
        <v>60</v>
      </c>
      <c r="B67" s="36" t="s">
        <v>431</v>
      </c>
      <c r="C67" s="45" t="s">
        <v>265</v>
      </c>
      <c r="D67" s="46" t="s">
        <v>486</v>
      </c>
      <c r="E67" s="45" t="s">
        <v>446</v>
      </c>
      <c r="F67">
        <v>378000</v>
      </c>
      <c r="G67">
        <v>37800000</v>
      </c>
      <c r="H67" s="67">
        <v>60322</v>
      </c>
      <c r="I67" s="68">
        <v>39605</v>
      </c>
      <c r="J67" s="63" t="s">
        <v>266</v>
      </c>
    </row>
    <row r="68" spans="1:10" x14ac:dyDescent="0.2">
      <c r="A68" s="62">
        <v>61</v>
      </c>
      <c r="B68" s="36" t="s">
        <v>432</v>
      </c>
      <c r="C68" s="45" t="s">
        <v>105</v>
      </c>
      <c r="D68" s="46"/>
      <c r="E68" s="45" t="s">
        <v>458</v>
      </c>
      <c r="F68">
        <v>250000</v>
      </c>
      <c r="G68">
        <v>250000000</v>
      </c>
      <c r="H68" s="67">
        <v>60328</v>
      </c>
      <c r="I68" s="68">
        <v>39615</v>
      </c>
      <c r="J68" s="63" t="s">
        <v>266</v>
      </c>
    </row>
    <row r="69" spans="1:10" x14ac:dyDescent="0.2">
      <c r="A69" s="62">
        <v>62</v>
      </c>
      <c r="B69" s="36" t="s">
        <v>198</v>
      </c>
      <c r="C69" s="45" t="s">
        <v>265</v>
      </c>
      <c r="D69" s="46" t="s">
        <v>462</v>
      </c>
      <c r="E69" s="45" t="s">
        <v>449</v>
      </c>
      <c r="F69">
        <v>120000</v>
      </c>
      <c r="G69">
        <v>30000000</v>
      </c>
      <c r="H69" s="67">
        <v>60334</v>
      </c>
      <c r="I69" s="68">
        <v>39621</v>
      </c>
      <c r="J69" s="63" t="s">
        <v>9</v>
      </c>
    </row>
    <row r="70" spans="1:10" x14ac:dyDescent="0.2">
      <c r="A70" s="62">
        <v>63</v>
      </c>
      <c r="B70" s="36" t="s">
        <v>433</v>
      </c>
      <c r="C70" s="45" t="s">
        <v>265</v>
      </c>
      <c r="D70" s="46" t="s">
        <v>462</v>
      </c>
      <c r="E70" s="45" t="s">
        <v>449</v>
      </c>
      <c r="F70">
        <v>704885</v>
      </c>
      <c r="G70">
        <v>70488500</v>
      </c>
      <c r="H70" s="67">
        <v>60336</v>
      </c>
      <c r="I70" s="68">
        <v>39623</v>
      </c>
      <c r="J70" s="63" t="s">
        <v>415</v>
      </c>
    </row>
    <row r="71" spans="1:10" x14ac:dyDescent="0.2">
      <c r="A71" s="62">
        <v>64</v>
      </c>
      <c r="B71" s="36" t="s">
        <v>500</v>
      </c>
      <c r="C71" s="45" t="s">
        <v>265</v>
      </c>
      <c r="D71" s="46" t="s">
        <v>462</v>
      </c>
      <c r="E71" s="45" t="s">
        <v>449</v>
      </c>
      <c r="F71">
        <v>379500</v>
      </c>
      <c r="G71">
        <v>37950000</v>
      </c>
      <c r="H71" s="67">
        <v>60337</v>
      </c>
      <c r="I71" s="68">
        <v>39624</v>
      </c>
      <c r="J71" s="63" t="s">
        <v>266</v>
      </c>
    </row>
    <row r="72" spans="1:10" x14ac:dyDescent="0.2">
      <c r="A72" s="62">
        <v>65</v>
      </c>
      <c r="B72" s="36" t="s">
        <v>434</v>
      </c>
      <c r="C72" s="45" t="s">
        <v>105</v>
      </c>
      <c r="D72" s="46"/>
      <c r="E72" s="45" t="s">
        <v>458</v>
      </c>
      <c r="F72">
        <v>300000</v>
      </c>
      <c r="G72">
        <v>30000000</v>
      </c>
      <c r="H72" s="67">
        <v>60341</v>
      </c>
      <c r="I72" s="68">
        <v>39628</v>
      </c>
      <c r="J72" s="63" t="s">
        <v>12</v>
      </c>
    </row>
    <row r="73" spans="1:10" x14ac:dyDescent="0.2">
      <c r="A73" s="62">
        <v>66</v>
      </c>
      <c r="B73" s="36" t="s">
        <v>501</v>
      </c>
      <c r="C73" s="45" t="s">
        <v>265</v>
      </c>
      <c r="D73" s="46" t="s">
        <v>462</v>
      </c>
      <c r="E73" s="45" t="s">
        <v>446</v>
      </c>
      <c r="F73">
        <v>550000</v>
      </c>
      <c r="G73">
        <v>55000000</v>
      </c>
      <c r="H73" s="67">
        <v>60342</v>
      </c>
      <c r="I73" s="68">
        <v>39629</v>
      </c>
      <c r="J73" s="63" t="s">
        <v>9</v>
      </c>
    </row>
    <row r="74" spans="1:10" x14ac:dyDescent="0.2">
      <c r="A74" s="62">
        <v>67</v>
      </c>
      <c r="B74" s="36" t="s">
        <v>435</v>
      </c>
      <c r="C74" s="45" t="s">
        <v>267</v>
      </c>
      <c r="D74" s="46"/>
      <c r="E74" s="45" t="s">
        <v>458</v>
      </c>
      <c r="F74">
        <v>3000000</v>
      </c>
      <c r="G74">
        <v>300000000</v>
      </c>
      <c r="H74" s="67">
        <v>60343</v>
      </c>
      <c r="I74" s="68">
        <v>39630</v>
      </c>
      <c r="J74" s="63" t="s">
        <v>12</v>
      </c>
    </row>
    <row r="75" spans="1:10" x14ac:dyDescent="0.2">
      <c r="A75" s="62">
        <v>68</v>
      </c>
      <c r="B75" s="36" t="s">
        <v>502</v>
      </c>
      <c r="C75" s="45" t="s">
        <v>265</v>
      </c>
      <c r="D75" s="46" t="s">
        <v>462</v>
      </c>
      <c r="E75" s="45" t="s">
        <v>503</v>
      </c>
      <c r="F75">
        <v>6949410</v>
      </c>
      <c r="G75">
        <v>694941000</v>
      </c>
      <c r="H75" s="67">
        <v>60343</v>
      </c>
      <c r="I75" s="68">
        <v>39630</v>
      </c>
      <c r="J75" s="63" t="s">
        <v>12</v>
      </c>
    </row>
    <row r="76" spans="1:10" x14ac:dyDescent="0.2">
      <c r="A76" s="62">
        <v>69</v>
      </c>
      <c r="B76" s="36" t="s">
        <v>504</v>
      </c>
      <c r="C76" s="45" t="s">
        <v>265</v>
      </c>
      <c r="D76" s="46" t="s">
        <v>505</v>
      </c>
      <c r="E76" s="45" t="s">
        <v>458</v>
      </c>
      <c r="F76">
        <v>4929907</v>
      </c>
      <c r="G76">
        <v>492990700</v>
      </c>
      <c r="H76" s="67">
        <v>60344</v>
      </c>
      <c r="I76" s="68">
        <v>39631</v>
      </c>
      <c r="J76" s="63" t="s">
        <v>130</v>
      </c>
    </row>
    <row r="77" spans="1:10" x14ac:dyDescent="0.2">
      <c r="A77" s="62">
        <v>70</v>
      </c>
      <c r="B77" s="36" t="s">
        <v>436</v>
      </c>
      <c r="C77" s="45" t="s">
        <v>265</v>
      </c>
      <c r="D77" s="46" t="s">
        <v>462</v>
      </c>
      <c r="E77" s="45" t="s">
        <v>449</v>
      </c>
      <c r="F77">
        <v>312500</v>
      </c>
      <c r="G77">
        <v>31250000</v>
      </c>
      <c r="H77" s="67">
        <v>60344</v>
      </c>
      <c r="I77" s="68">
        <v>39631</v>
      </c>
      <c r="J77" s="63" t="s">
        <v>266</v>
      </c>
    </row>
    <row r="78" spans="1:10" x14ac:dyDescent="0.2">
      <c r="A78" s="62">
        <v>71</v>
      </c>
      <c r="B78" s="36" t="s">
        <v>506</v>
      </c>
      <c r="C78" s="45" t="s">
        <v>265</v>
      </c>
      <c r="D78" s="46" t="s">
        <v>462</v>
      </c>
      <c r="E78" s="45" t="s">
        <v>453</v>
      </c>
      <c r="F78">
        <v>500000</v>
      </c>
      <c r="G78">
        <v>50000000</v>
      </c>
      <c r="H78" s="67">
        <v>60349</v>
      </c>
      <c r="I78" s="68">
        <v>39636</v>
      </c>
      <c r="J78" s="63" t="s">
        <v>130</v>
      </c>
    </row>
    <row r="79" spans="1:10" x14ac:dyDescent="0.2">
      <c r="A79" s="62">
        <v>72</v>
      </c>
      <c r="B79" s="36" t="s">
        <v>507</v>
      </c>
      <c r="C79" s="45" t="s">
        <v>267</v>
      </c>
      <c r="D79" s="46"/>
      <c r="E79" s="45" t="s">
        <v>453</v>
      </c>
      <c r="F79">
        <v>800000</v>
      </c>
      <c r="G79">
        <v>80000000</v>
      </c>
      <c r="H79" s="67">
        <v>60355</v>
      </c>
      <c r="I79" s="68">
        <v>39642</v>
      </c>
      <c r="J79" s="63" t="s">
        <v>437</v>
      </c>
    </row>
    <row r="80" spans="1:10" s="44" customFormat="1" ht="13.5" thickBot="1" x14ac:dyDescent="0.25">
      <c r="A80" s="69"/>
      <c r="B80" s="50"/>
      <c r="C80" s="50"/>
      <c r="D80" s="50"/>
      <c r="E80" s="51" t="s">
        <v>39</v>
      </c>
      <c r="F80" s="52">
        <v>50373252</v>
      </c>
      <c r="G80" s="52">
        <v>10488331800</v>
      </c>
      <c r="H80" s="64"/>
      <c r="I80" s="64"/>
      <c r="J80" s="64"/>
    </row>
    <row r="81" spans="1:4" ht="13.5" thickTop="1" x14ac:dyDescent="0.2"/>
    <row r="82" spans="1:4" x14ac:dyDescent="0.2">
      <c r="A82" s="33" t="s">
        <v>130</v>
      </c>
      <c r="B82" s="9" t="s">
        <v>438</v>
      </c>
    </row>
    <row r="83" spans="1:4" x14ac:dyDescent="0.2">
      <c r="A83" s="33" t="s">
        <v>12</v>
      </c>
      <c r="B83" s="1473" t="s">
        <v>345</v>
      </c>
      <c r="C83" s="1473"/>
      <c r="D83" s="1473"/>
    </row>
    <row r="84" spans="1:4" x14ac:dyDescent="0.2">
      <c r="A84" s="33" t="s">
        <v>9</v>
      </c>
      <c r="B84" s="9" t="s">
        <v>42</v>
      </c>
    </row>
    <row r="85" spans="1:4" x14ac:dyDescent="0.2">
      <c r="A85" s="33" t="s">
        <v>266</v>
      </c>
      <c r="B85" s="9" t="s">
        <v>419</v>
      </c>
    </row>
    <row r="86" spans="1:4" x14ac:dyDescent="0.2">
      <c r="A86" s="33" t="s">
        <v>415</v>
      </c>
      <c r="B86" s="1473" t="s">
        <v>439</v>
      </c>
      <c r="C86" s="1473"/>
    </row>
    <row r="87" spans="1:4" x14ac:dyDescent="0.2">
      <c r="A87" s="33" t="s">
        <v>156</v>
      </c>
      <c r="B87" s="9" t="s">
        <v>440</v>
      </c>
    </row>
  </sheetData>
  <mergeCells count="3">
    <mergeCell ref="H5:I5"/>
    <mergeCell ref="B86:C86"/>
    <mergeCell ref="B83:D83"/>
  </mergeCells>
  <phoneticPr fontId="7" type="noConversion"/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4"/>
  <sheetViews>
    <sheetView workbookViewId="0">
      <selection activeCell="E46" sqref="E46"/>
    </sheetView>
  </sheetViews>
  <sheetFormatPr defaultColWidth="25.42578125" defaultRowHeight="12.75" x14ac:dyDescent="0.2"/>
  <cols>
    <col min="1" max="1" width="11" style="5" customWidth="1"/>
    <col min="2" max="2" width="39.85546875" customWidth="1"/>
    <col min="3" max="3" width="19.7109375" customWidth="1"/>
    <col min="4" max="4" width="15.5703125" customWidth="1"/>
    <col min="5" max="5" width="27.85546875" style="5" customWidth="1"/>
    <col min="6" max="6" width="15.140625" customWidth="1"/>
  </cols>
  <sheetData>
    <row r="2" spans="1:6" ht="15.75" x14ac:dyDescent="0.25">
      <c r="B2" s="6" t="s">
        <v>40</v>
      </c>
    </row>
    <row r="3" spans="1:6" x14ac:dyDescent="0.2">
      <c r="B3" s="7" t="s">
        <v>350</v>
      </c>
    </row>
    <row r="5" spans="1:6" ht="22.5" x14ac:dyDescent="0.2">
      <c r="A5" s="1474" t="s">
        <v>45</v>
      </c>
      <c r="B5" s="1474" t="s">
        <v>1</v>
      </c>
      <c r="C5" s="1474" t="s">
        <v>2</v>
      </c>
      <c r="D5" s="12" t="s">
        <v>46</v>
      </c>
      <c r="E5" s="1474" t="s">
        <v>4</v>
      </c>
      <c r="F5" s="1474" t="s">
        <v>263</v>
      </c>
    </row>
    <row r="6" spans="1:6" ht="13.5" thickBot="1" x14ac:dyDescent="0.25">
      <c r="A6" s="1475"/>
      <c r="B6" s="1475"/>
      <c r="C6" s="1475"/>
      <c r="D6" s="13" t="s">
        <v>47</v>
      </c>
      <c r="E6" s="1475"/>
      <c r="F6" s="1475"/>
    </row>
    <row r="7" spans="1:6" x14ac:dyDescent="0.2">
      <c r="A7" s="22">
        <v>1</v>
      </c>
      <c r="B7" s="9" t="s">
        <v>351</v>
      </c>
      <c r="C7" s="9" t="s">
        <v>7</v>
      </c>
      <c r="D7" s="22">
        <v>9</v>
      </c>
      <c r="E7" s="22" t="s">
        <v>352</v>
      </c>
      <c r="F7" s="42" t="s">
        <v>130</v>
      </c>
    </row>
    <row r="8" spans="1:6" x14ac:dyDescent="0.2">
      <c r="A8" s="22">
        <v>2</v>
      </c>
      <c r="B8" s="9" t="s">
        <v>353</v>
      </c>
      <c r="C8" s="9" t="s">
        <v>75</v>
      </c>
      <c r="D8" s="22">
        <v>40</v>
      </c>
      <c r="E8" s="22" t="s">
        <v>354</v>
      </c>
      <c r="F8" s="9" t="s">
        <v>12</v>
      </c>
    </row>
    <row r="9" spans="1:6" x14ac:dyDescent="0.2">
      <c r="A9" s="22">
        <v>3</v>
      </c>
      <c r="B9" s="9" t="s">
        <v>355</v>
      </c>
      <c r="C9" s="9" t="s">
        <v>75</v>
      </c>
      <c r="D9" s="22">
        <v>20</v>
      </c>
      <c r="E9" s="22" t="s">
        <v>356</v>
      </c>
      <c r="F9" s="9" t="s">
        <v>130</v>
      </c>
    </row>
    <row r="10" spans="1:6" x14ac:dyDescent="0.2">
      <c r="A10" s="22">
        <v>4</v>
      </c>
      <c r="B10" s="9" t="s">
        <v>357</v>
      </c>
      <c r="C10" s="9" t="s">
        <v>7</v>
      </c>
      <c r="D10" s="22">
        <v>6</v>
      </c>
      <c r="E10" s="22" t="s">
        <v>358</v>
      </c>
      <c r="F10" s="9" t="s">
        <v>12</v>
      </c>
    </row>
    <row r="11" spans="1:6" x14ac:dyDescent="0.2">
      <c r="A11" s="22">
        <v>5</v>
      </c>
      <c r="B11" s="9" t="s">
        <v>359</v>
      </c>
      <c r="C11" s="9" t="s">
        <v>75</v>
      </c>
      <c r="D11" s="22">
        <v>20</v>
      </c>
      <c r="E11" s="22" t="s">
        <v>360</v>
      </c>
      <c r="F11" s="9" t="s">
        <v>130</v>
      </c>
    </row>
    <row r="12" spans="1:6" x14ac:dyDescent="0.2">
      <c r="A12" s="22">
        <v>6</v>
      </c>
      <c r="B12" s="9" t="s">
        <v>361</v>
      </c>
      <c r="C12" s="9" t="s">
        <v>75</v>
      </c>
      <c r="D12" s="22">
        <v>160</v>
      </c>
      <c r="E12" s="22" t="s">
        <v>362</v>
      </c>
      <c r="F12" s="9" t="s">
        <v>12</v>
      </c>
    </row>
    <row r="13" spans="1:6" x14ac:dyDescent="0.2">
      <c r="A13" s="22">
        <v>7</v>
      </c>
      <c r="B13" s="9" t="s">
        <v>363</v>
      </c>
      <c r="C13" s="9" t="s">
        <v>75</v>
      </c>
      <c r="D13" s="22">
        <v>11</v>
      </c>
      <c r="E13" s="22" t="s">
        <v>364</v>
      </c>
      <c r="F13" s="9" t="s">
        <v>156</v>
      </c>
    </row>
    <row r="14" spans="1:6" x14ac:dyDescent="0.2">
      <c r="A14" s="22">
        <v>8</v>
      </c>
      <c r="B14" s="9" t="s">
        <v>365</v>
      </c>
      <c r="C14" s="9" t="s">
        <v>7</v>
      </c>
      <c r="D14" s="22">
        <v>96</v>
      </c>
      <c r="E14" s="22" t="s">
        <v>366</v>
      </c>
      <c r="F14" s="9" t="s">
        <v>367</v>
      </c>
    </row>
    <row r="15" spans="1:6" x14ac:dyDescent="0.2">
      <c r="A15" s="22">
        <v>9</v>
      </c>
      <c r="B15" s="9" t="s">
        <v>368</v>
      </c>
      <c r="C15" s="9" t="s">
        <v>75</v>
      </c>
      <c r="D15" s="22">
        <v>194</v>
      </c>
      <c r="E15" s="22" t="s">
        <v>369</v>
      </c>
      <c r="F15" s="9" t="s">
        <v>12</v>
      </c>
    </row>
    <row r="16" spans="1:6" x14ac:dyDescent="0.2">
      <c r="A16" s="22">
        <v>10</v>
      </c>
      <c r="B16" s="9" t="s">
        <v>370</v>
      </c>
      <c r="C16" s="9" t="s">
        <v>75</v>
      </c>
      <c r="D16" s="22">
        <v>80</v>
      </c>
      <c r="E16" s="22" t="s">
        <v>371</v>
      </c>
      <c r="F16" s="9" t="s">
        <v>12</v>
      </c>
    </row>
    <row r="17" spans="1:6" x14ac:dyDescent="0.2">
      <c r="A17" s="22">
        <v>11</v>
      </c>
      <c r="B17" s="9" t="s">
        <v>372</v>
      </c>
      <c r="C17" s="9" t="s">
        <v>7</v>
      </c>
      <c r="D17" s="22">
        <v>6</v>
      </c>
      <c r="E17" s="22" t="s">
        <v>373</v>
      </c>
      <c r="F17" s="9" t="s">
        <v>130</v>
      </c>
    </row>
    <row r="18" spans="1:6" x14ac:dyDescent="0.2">
      <c r="A18" s="22">
        <v>12</v>
      </c>
      <c r="B18" s="9" t="s">
        <v>374</v>
      </c>
      <c r="C18" s="9" t="s">
        <v>7</v>
      </c>
      <c r="D18" s="22">
        <v>12</v>
      </c>
      <c r="E18" s="22" t="s">
        <v>375</v>
      </c>
      <c r="F18" s="9" t="s">
        <v>12</v>
      </c>
    </row>
    <row r="19" spans="1:6" x14ac:dyDescent="0.2">
      <c r="A19" s="22">
        <v>13</v>
      </c>
      <c r="B19" s="9" t="s">
        <v>376</v>
      </c>
      <c r="C19" s="9" t="s">
        <v>7</v>
      </c>
      <c r="D19" s="22">
        <v>19.5</v>
      </c>
      <c r="E19" s="22" t="s">
        <v>377</v>
      </c>
      <c r="F19" s="9" t="s">
        <v>130</v>
      </c>
    </row>
    <row r="20" spans="1:6" x14ac:dyDescent="0.2">
      <c r="A20" s="22">
        <v>14</v>
      </c>
      <c r="B20" s="9" t="s">
        <v>378</v>
      </c>
      <c r="C20" s="9" t="s">
        <v>7</v>
      </c>
      <c r="D20" s="22">
        <v>29.4</v>
      </c>
      <c r="E20" s="22" t="s">
        <v>379</v>
      </c>
      <c r="F20" s="9" t="s">
        <v>156</v>
      </c>
    </row>
    <row r="21" spans="1:6" x14ac:dyDescent="0.2">
      <c r="A21" s="22">
        <v>15</v>
      </c>
      <c r="B21" s="9" t="s">
        <v>380</v>
      </c>
      <c r="C21" s="9" t="s">
        <v>75</v>
      </c>
      <c r="D21" s="22">
        <v>6.25</v>
      </c>
      <c r="E21" s="22" t="s">
        <v>381</v>
      </c>
      <c r="F21" s="9" t="s">
        <v>12</v>
      </c>
    </row>
    <row r="22" spans="1:6" x14ac:dyDescent="0.2">
      <c r="A22" s="22">
        <v>16</v>
      </c>
      <c r="B22" s="9" t="s">
        <v>382</v>
      </c>
      <c r="C22" s="9" t="s">
        <v>7</v>
      </c>
      <c r="D22" s="22">
        <v>24.353999999999999</v>
      </c>
      <c r="E22" s="22" t="s">
        <v>383</v>
      </c>
      <c r="F22" s="9" t="s">
        <v>130</v>
      </c>
    </row>
    <row r="23" spans="1:6" x14ac:dyDescent="0.2">
      <c r="A23" s="22">
        <v>17</v>
      </c>
      <c r="B23" s="9" t="s">
        <v>384</v>
      </c>
      <c r="C23" s="9" t="s">
        <v>7</v>
      </c>
      <c r="D23" s="22">
        <v>20</v>
      </c>
      <c r="E23" s="22" t="s">
        <v>385</v>
      </c>
      <c r="F23" s="9" t="s">
        <v>156</v>
      </c>
    </row>
    <row r="24" spans="1:6" x14ac:dyDescent="0.2">
      <c r="A24" s="22">
        <v>18</v>
      </c>
      <c r="B24" s="9" t="s">
        <v>386</v>
      </c>
      <c r="C24" s="9" t="s">
        <v>75</v>
      </c>
      <c r="D24" s="22">
        <v>84</v>
      </c>
      <c r="E24" s="22" t="s">
        <v>387</v>
      </c>
      <c r="F24" s="9" t="s">
        <v>9</v>
      </c>
    </row>
    <row r="25" spans="1:6" x14ac:dyDescent="0.2">
      <c r="A25" s="22">
        <v>19</v>
      </c>
      <c r="B25" s="9" t="s">
        <v>388</v>
      </c>
      <c r="C25" s="9" t="s">
        <v>75</v>
      </c>
      <c r="D25" s="22">
        <v>122</v>
      </c>
      <c r="E25" s="22" t="s">
        <v>389</v>
      </c>
      <c r="F25" s="9" t="s">
        <v>130</v>
      </c>
    </row>
    <row r="26" spans="1:6" x14ac:dyDescent="0.2">
      <c r="A26" s="22">
        <v>20</v>
      </c>
      <c r="B26" s="9" t="s">
        <v>390</v>
      </c>
      <c r="C26" s="9" t="s">
        <v>75</v>
      </c>
      <c r="D26" s="22">
        <v>30</v>
      </c>
      <c r="E26" s="22" t="s">
        <v>391</v>
      </c>
      <c r="F26" s="9" t="s">
        <v>266</v>
      </c>
    </row>
    <row r="27" spans="1:6" x14ac:dyDescent="0.2">
      <c r="A27" s="22">
        <v>21</v>
      </c>
      <c r="B27" s="9" t="s">
        <v>392</v>
      </c>
      <c r="C27" s="9" t="s">
        <v>7</v>
      </c>
      <c r="D27" s="22">
        <v>15</v>
      </c>
      <c r="E27" s="22" t="s">
        <v>393</v>
      </c>
      <c r="F27" s="9" t="s">
        <v>12</v>
      </c>
    </row>
    <row r="28" spans="1:6" x14ac:dyDescent="0.2">
      <c r="A28" s="22">
        <v>22</v>
      </c>
      <c r="B28" s="9" t="s">
        <v>250</v>
      </c>
      <c r="C28" s="9" t="s">
        <v>75</v>
      </c>
      <c r="D28" s="22">
        <v>100</v>
      </c>
      <c r="E28" s="22" t="s">
        <v>394</v>
      </c>
      <c r="F28" s="9" t="s">
        <v>12</v>
      </c>
    </row>
    <row r="29" spans="1:6" x14ac:dyDescent="0.2">
      <c r="A29" s="22">
        <v>23</v>
      </c>
      <c r="B29" s="9" t="s">
        <v>395</v>
      </c>
      <c r="C29" s="9" t="s">
        <v>75</v>
      </c>
      <c r="D29" s="22">
        <v>100</v>
      </c>
      <c r="E29" s="22" t="s">
        <v>396</v>
      </c>
      <c r="F29" s="9" t="s">
        <v>266</v>
      </c>
    </row>
    <row r="30" spans="1:6" x14ac:dyDescent="0.2">
      <c r="A30" s="22">
        <v>24</v>
      </c>
      <c r="B30" s="9" t="s">
        <v>397</v>
      </c>
      <c r="C30" s="9" t="s">
        <v>7</v>
      </c>
      <c r="D30" s="22">
        <v>6</v>
      </c>
      <c r="E30" s="22" t="s">
        <v>398</v>
      </c>
      <c r="F30" s="9" t="s">
        <v>130</v>
      </c>
    </row>
    <row r="31" spans="1:6" x14ac:dyDescent="0.2">
      <c r="A31" s="22">
        <v>25</v>
      </c>
      <c r="B31" s="9" t="s">
        <v>399</v>
      </c>
      <c r="C31" s="9" t="s">
        <v>7</v>
      </c>
      <c r="D31" s="22">
        <v>20</v>
      </c>
      <c r="E31" s="22" t="s">
        <v>400</v>
      </c>
      <c r="F31" s="9" t="s">
        <v>12</v>
      </c>
    </row>
    <row r="32" spans="1:6" x14ac:dyDescent="0.2">
      <c r="A32" s="22">
        <v>26</v>
      </c>
      <c r="B32" s="9" t="s">
        <v>401</v>
      </c>
      <c r="C32" s="9" t="s">
        <v>7</v>
      </c>
      <c r="D32" s="22">
        <v>15</v>
      </c>
      <c r="E32" s="22" t="s">
        <v>402</v>
      </c>
      <c r="F32" s="9" t="s">
        <v>130</v>
      </c>
    </row>
    <row r="33" spans="1:7" x14ac:dyDescent="0.2">
      <c r="A33" s="22">
        <v>27</v>
      </c>
      <c r="B33" s="9" t="s">
        <v>403</v>
      </c>
      <c r="C33" s="9" t="s">
        <v>75</v>
      </c>
      <c r="D33" s="22">
        <v>150</v>
      </c>
      <c r="E33" s="22" t="s">
        <v>404</v>
      </c>
      <c r="F33" s="9" t="s">
        <v>266</v>
      </c>
    </row>
    <row r="34" spans="1:7" x14ac:dyDescent="0.2">
      <c r="A34" s="22">
        <v>28</v>
      </c>
      <c r="B34" s="9" t="s">
        <v>208</v>
      </c>
      <c r="C34" s="9" t="s">
        <v>105</v>
      </c>
      <c r="D34" s="22">
        <v>250</v>
      </c>
      <c r="E34" s="22" t="s">
        <v>405</v>
      </c>
      <c r="F34" s="9" t="s">
        <v>266</v>
      </c>
    </row>
    <row r="35" spans="1:7" x14ac:dyDescent="0.2">
      <c r="A35" s="22">
        <v>29</v>
      </c>
      <c r="B35" s="9" t="s">
        <v>241</v>
      </c>
      <c r="C35" s="9" t="s">
        <v>75</v>
      </c>
      <c r="D35" s="22">
        <v>700</v>
      </c>
      <c r="E35" s="22" t="s">
        <v>406</v>
      </c>
      <c r="F35" s="9" t="s">
        <v>9</v>
      </c>
    </row>
    <row r="36" spans="1:7" ht="19.5" x14ac:dyDescent="0.2">
      <c r="A36" s="22">
        <v>30</v>
      </c>
      <c r="B36" s="9" t="s">
        <v>63</v>
      </c>
      <c r="C36" s="9" t="s">
        <v>24</v>
      </c>
      <c r="D36" s="22">
        <v>400</v>
      </c>
      <c r="E36" s="22" t="s">
        <v>408</v>
      </c>
      <c r="F36" s="9" t="s">
        <v>9</v>
      </c>
      <c r="G36" s="43" t="s">
        <v>407</v>
      </c>
    </row>
    <row r="37" spans="1:7" x14ac:dyDescent="0.2">
      <c r="A37" s="22">
        <v>31</v>
      </c>
      <c r="B37" s="9" t="s">
        <v>409</v>
      </c>
      <c r="C37" s="9" t="s">
        <v>7</v>
      </c>
      <c r="D37" s="22">
        <v>12</v>
      </c>
      <c r="E37" s="22" t="s">
        <v>410</v>
      </c>
      <c r="F37" s="9" t="s">
        <v>156</v>
      </c>
    </row>
    <row r="38" spans="1:7" s="44" customFormat="1" ht="13.5" thickBot="1" x14ac:dyDescent="0.25">
      <c r="A38" s="21"/>
      <c r="B38" s="31" t="s">
        <v>39</v>
      </c>
      <c r="C38" s="15"/>
      <c r="D38" s="17">
        <v>2757.5039999999999</v>
      </c>
      <c r="E38" s="21"/>
      <c r="F38" s="25"/>
    </row>
    <row r="39" spans="1:7" ht="13.5" thickTop="1" x14ac:dyDescent="0.2"/>
    <row r="41" spans="1:7" x14ac:dyDescent="0.2">
      <c r="A41" s="33" t="s">
        <v>130</v>
      </c>
      <c r="B41" s="1473" t="s">
        <v>346</v>
      </c>
      <c r="C41" s="1473"/>
      <c r="D41" s="1473"/>
    </row>
    <row r="42" spans="1:7" x14ac:dyDescent="0.2">
      <c r="A42" s="33" t="s">
        <v>12</v>
      </c>
      <c r="B42" s="1473" t="s">
        <v>345</v>
      </c>
      <c r="C42" s="1473"/>
      <c r="D42" s="1473"/>
    </row>
    <row r="43" spans="1:7" x14ac:dyDescent="0.2">
      <c r="A43" s="33" t="s">
        <v>156</v>
      </c>
      <c r="B43" s="1473" t="s">
        <v>411</v>
      </c>
      <c r="C43" s="1473"/>
      <c r="D43" s="1473"/>
    </row>
    <row r="44" spans="1:7" x14ac:dyDescent="0.2">
      <c r="A44" s="33" t="s">
        <v>9</v>
      </c>
      <c r="B44" s="9" t="s">
        <v>42</v>
      </c>
    </row>
  </sheetData>
  <mergeCells count="8">
    <mergeCell ref="B43:D43"/>
    <mergeCell ref="F5:F6"/>
    <mergeCell ref="A5:A6"/>
    <mergeCell ref="B5:B6"/>
    <mergeCell ref="C5:C6"/>
    <mergeCell ref="E5:E6"/>
    <mergeCell ref="B41:D41"/>
    <mergeCell ref="B42:D42"/>
  </mergeCells>
  <phoneticPr fontId="7" type="noConversion"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9"/>
  <sheetViews>
    <sheetView topLeftCell="A13" workbookViewId="0">
      <selection activeCell="G17" sqref="G17"/>
    </sheetView>
  </sheetViews>
  <sheetFormatPr defaultRowHeight="12.75" x14ac:dyDescent="0.2"/>
  <cols>
    <col min="1" max="1" width="12" style="5" customWidth="1"/>
    <col min="2" max="2" width="37.5703125" customWidth="1"/>
    <col min="3" max="3" width="20.7109375" customWidth="1"/>
    <col min="4" max="4" width="16.7109375" customWidth="1"/>
    <col min="5" max="5" width="26.28515625" style="5" customWidth="1"/>
    <col min="6" max="6" width="21.42578125" customWidth="1"/>
  </cols>
  <sheetData>
    <row r="2" spans="1:6" ht="15.75" x14ac:dyDescent="0.25">
      <c r="B2" s="6" t="s">
        <v>40</v>
      </c>
    </row>
    <row r="3" spans="1:6" x14ac:dyDescent="0.2">
      <c r="B3" s="7" t="s">
        <v>284</v>
      </c>
    </row>
    <row r="5" spans="1:6" ht="22.5" x14ac:dyDescent="0.2">
      <c r="A5" s="1474" t="s">
        <v>45</v>
      </c>
      <c r="B5" s="1474" t="s">
        <v>1</v>
      </c>
      <c r="C5" s="1474" t="s">
        <v>2</v>
      </c>
      <c r="D5" s="12" t="s">
        <v>46</v>
      </c>
      <c r="E5" s="1474" t="s">
        <v>4</v>
      </c>
      <c r="F5" s="1474" t="s">
        <v>5</v>
      </c>
    </row>
    <row r="6" spans="1:6" ht="13.5" thickBot="1" x14ac:dyDescent="0.25">
      <c r="A6" s="1475"/>
      <c r="B6" s="1475"/>
      <c r="C6" s="1475"/>
      <c r="D6" s="13" t="s">
        <v>47</v>
      </c>
      <c r="E6" s="1475"/>
      <c r="F6" s="1475"/>
    </row>
    <row r="7" spans="1:6" x14ac:dyDescent="0.2">
      <c r="A7" s="26">
        <v>1</v>
      </c>
      <c r="B7" s="41" t="s">
        <v>285</v>
      </c>
      <c r="C7" s="41" t="s">
        <v>7</v>
      </c>
      <c r="D7" s="26">
        <v>150</v>
      </c>
      <c r="E7" s="26" t="s">
        <v>286</v>
      </c>
      <c r="F7" s="27" t="s">
        <v>287</v>
      </c>
    </row>
    <row r="8" spans="1:6" x14ac:dyDescent="0.2">
      <c r="A8" s="26">
        <v>2</v>
      </c>
      <c r="B8" s="41" t="s">
        <v>288</v>
      </c>
      <c r="C8" s="41" t="s">
        <v>7</v>
      </c>
      <c r="D8" s="26">
        <v>4</v>
      </c>
      <c r="E8" s="26" t="s">
        <v>286</v>
      </c>
      <c r="F8" s="27" t="s">
        <v>12</v>
      </c>
    </row>
    <row r="9" spans="1:6" x14ac:dyDescent="0.2">
      <c r="A9" s="26">
        <v>3</v>
      </c>
      <c r="B9" s="41" t="s">
        <v>289</v>
      </c>
      <c r="C9" s="41" t="s">
        <v>7</v>
      </c>
      <c r="D9" s="26">
        <v>24.5</v>
      </c>
      <c r="E9" s="26" t="s">
        <v>349</v>
      </c>
      <c r="F9" s="41" t="s">
        <v>12</v>
      </c>
    </row>
    <row r="10" spans="1:6" x14ac:dyDescent="0.2">
      <c r="A10" s="26">
        <v>4</v>
      </c>
      <c r="B10" s="41" t="s">
        <v>290</v>
      </c>
      <c r="C10" s="41" t="s">
        <v>105</v>
      </c>
      <c r="D10" s="26">
        <v>200</v>
      </c>
      <c r="E10" s="26" t="s">
        <v>291</v>
      </c>
      <c r="F10" s="41" t="s">
        <v>130</v>
      </c>
    </row>
    <row r="11" spans="1:6" x14ac:dyDescent="0.2">
      <c r="A11" s="26">
        <v>5</v>
      </c>
      <c r="B11" s="41" t="s">
        <v>292</v>
      </c>
      <c r="C11" s="41" t="s">
        <v>7</v>
      </c>
      <c r="D11" s="26">
        <v>12</v>
      </c>
      <c r="E11" s="26" t="s">
        <v>293</v>
      </c>
      <c r="F11" s="41" t="s">
        <v>156</v>
      </c>
    </row>
    <row r="12" spans="1:6" x14ac:dyDescent="0.2">
      <c r="A12" s="26">
        <v>6</v>
      </c>
      <c r="B12" s="41" t="s">
        <v>236</v>
      </c>
      <c r="C12" s="41" t="s">
        <v>75</v>
      </c>
      <c r="D12" s="26">
        <v>125</v>
      </c>
      <c r="E12" s="26" t="s">
        <v>294</v>
      </c>
      <c r="F12" s="41" t="s">
        <v>12</v>
      </c>
    </row>
    <row r="13" spans="1:6" x14ac:dyDescent="0.2">
      <c r="A13" s="26">
        <v>7</v>
      </c>
      <c r="B13" s="41" t="s">
        <v>295</v>
      </c>
      <c r="C13" s="41" t="s">
        <v>75</v>
      </c>
      <c r="D13" s="26">
        <v>160</v>
      </c>
      <c r="E13" s="26" t="s">
        <v>296</v>
      </c>
      <c r="F13" s="41" t="s">
        <v>12</v>
      </c>
    </row>
    <row r="14" spans="1:6" x14ac:dyDescent="0.2">
      <c r="A14" s="26">
        <v>8</v>
      </c>
      <c r="B14" s="41" t="s">
        <v>297</v>
      </c>
      <c r="C14" s="41" t="s">
        <v>75</v>
      </c>
      <c r="D14" s="26">
        <v>30</v>
      </c>
      <c r="E14" s="26" t="s">
        <v>296</v>
      </c>
      <c r="F14" s="41" t="s">
        <v>130</v>
      </c>
    </row>
    <row r="15" spans="1:6" x14ac:dyDescent="0.2">
      <c r="A15" s="26">
        <v>9</v>
      </c>
      <c r="B15" s="41" t="s">
        <v>224</v>
      </c>
      <c r="C15" s="41" t="s">
        <v>75</v>
      </c>
      <c r="D15" s="26">
        <v>30</v>
      </c>
      <c r="E15" s="26" t="s">
        <v>296</v>
      </c>
      <c r="F15" s="41" t="s">
        <v>130</v>
      </c>
    </row>
    <row r="16" spans="1:6" x14ac:dyDescent="0.2">
      <c r="A16" s="26">
        <v>10</v>
      </c>
      <c r="B16" s="41" t="s">
        <v>298</v>
      </c>
      <c r="C16" s="41" t="s">
        <v>7</v>
      </c>
      <c r="D16" s="26">
        <v>15</v>
      </c>
      <c r="E16" s="26" t="s">
        <v>299</v>
      </c>
      <c r="F16" s="41" t="s">
        <v>130</v>
      </c>
    </row>
    <row r="17" spans="1:6" x14ac:dyDescent="0.2">
      <c r="A17" s="26">
        <v>11</v>
      </c>
      <c r="B17" s="41" t="s">
        <v>300</v>
      </c>
      <c r="C17" s="41" t="s">
        <v>75</v>
      </c>
      <c r="D17" s="26">
        <v>25</v>
      </c>
      <c r="E17" s="26" t="s">
        <v>301</v>
      </c>
      <c r="F17" s="41" t="s">
        <v>12</v>
      </c>
    </row>
    <row r="18" spans="1:6" x14ac:dyDescent="0.2">
      <c r="A18" s="26">
        <v>12</v>
      </c>
      <c r="B18" s="41" t="s">
        <v>302</v>
      </c>
      <c r="C18" s="41" t="s">
        <v>7</v>
      </c>
      <c r="D18" s="26">
        <v>12</v>
      </c>
      <c r="E18" s="26" t="s">
        <v>303</v>
      </c>
      <c r="F18" s="41" t="s">
        <v>12</v>
      </c>
    </row>
    <row r="19" spans="1:6" x14ac:dyDescent="0.2">
      <c r="A19" s="26">
        <v>13</v>
      </c>
      <c r="B19" s="41" t="s">
        <v>304</v>
      </c>
      <c r="C19" s="41" t="s">
        <v>7</v>
      </c>
      <c r="D19" s="26">
        <v>17.5</v>
      </c>
      <c r="E19" s="26" t="s">
        <v>305</v>
      </c>
      <c r="F19" s="41" t="s">
        <v>9</v>
      </c>
    </row>
    <row r="20" spans="1:6" x14ac:dyDescent="0.2">
      <c r="A20" s="26">
        <v>14</v>
      </c>
      <c r="B20" s="41" t="s">
        <v>306</v>
      </c>
      <c r="C20" s="41" t="s">
        <v>7</v>
      </c>
      <c r="D20" s="26">
        <v>10.5</v>
      </c>
      <c r="E20" s="26" t="s">
        <v>307</v>
      </c>
      <c r="F20" s="41" t="s">
        <v>12</v>
      </c>
    </row>
    <row r="21" spans="1:6" x14ac:dyDescent="0.2">
      <c r="A21" s="26">
        <v>15</v>
      </c>
      <c r="B21" s="41" t="s">
        <v>308</v>
      </c>
      <c r="C21" s="41" t="s">
        <v>75</v>
      </c>
      <c r="D21" s="26">
        <v>12</v>
      </c>
      <c r="E21" s="26" t="s">
        <v>309</v>
      </c>
      <c r="F21" s="41" t="s">
        <v>12</v>
      </c>
    </row>
    <row r="22" spans="1:6" x14ac:dyDescent="0.2">
      <c r="A22" s="26">
        <v>16</v>
      </c>
      <c r="B22" s="41" t="s">
        <v>123</v>
      </c>
      <c r="C22" s="41" t="s">
        <v>75</v>
      </c>
      <c r="D22" s="26">
        <v>446.45</v>
      </c>
      <c r="E22" s="26" t="s">
        <v>310</v>
      </c>
      <c r="F22" s="41" t="s">
        <v>12</v>
      </c>
    </row>
    <row r="23" spans="1:6" x14ac:dyDescent="0.2">
      <c r="A23" s="26">
        <v>17</v>
      </c>
      <c r="B23" s="41" t="s">
        <v>311</v>
      </c>
      <c r="C23" s="41" t="s">
        <v>75</v>
      </c>
      <c r="D23" s="26">
        <v>10</v>
      </c>
      <c r="E23" s="26" t="s">
        <v>312</v>
      </c>
      <c r="F23" s="41" t="s">
        <v>156</v>
      </c>
    </row>
    <row r="24" spans="1:6" x14ac:dyDescent="0.2">
      <c r="A24" s="26">
        <v>18</v>
      </c>
      <c r="B24" s="41" t="s">
        <v>313</v>
      </c>
      <c r="C24" s="41" t="s">
        <v>7</v>
      </c>
      <c r="D24" s="26">
        <v>20</v>
      </c>
      <c r="E24" s="26" t="s">
        <v>314</v>
      </c>
      <c r="F24" s="41" t="s">
        <v>12</v>
      </c>
    </row>
    <row r="25" spans="1:6" x14ac:dyDescent="0.2">
      <c r="A25" s="26">
        <v>19</v>
      </c>
      <c r="B25" s="41" t="s">
        <v>315</v>
      </c>
      <c r="C25" s="41" t="s">
        <v>7</v>
      </c>
      <c r="D25" s="26">
        <v>20</v>
      </c>
      <c r="E25" s="26" t="s">
        <v>316</v>
      </c>
      <c r="F25" s="41" t="s">
        <v>130</v>
      </c>
    </row>
    <row r="26" spans="1:6" x14ac:dyDescent="0.2">
      <c r="A26" s="26">
        <v>20</v>
      </c>
      <c r="B26" s="41" t="s">
        <v>317</v>
      </c>
      <c r="C26" s="41" t="s">
        <v>7</v>
      </c>
      <c r="D26" s="26">
        <v>25</v>
      </c>
      <c r="E26" s="26" t="s">
        <v>318</v>
      </c>
      <c r="F26" s="41" t="s">
        <v>130</v>
      </c>
    </row>
    <row r="27" spans="1:6" x14ac:dyDescent="0.2">
      <c r="A27" s="26">
        <v>21</v>
      </c>
      <c r="B27" s="41" t="s">
        <v>319</v>
      </c>
      <c r="C27" s="41" t="s">
        <v>7</v>
      </c>
      <c r="D27" s="26">
        <v>17.5</v>
      </c>
      <c r="E27" s="26" t="s">
        <v>320</v>
      </c>
      <c r="F27" s="41" t="s">
        <v>130</v>
      </c>
    </row>
    <row r="28" spans="1:6" x14ac:dyDescent="0.2">
      <c r="A28" s="26">
        <v>22</v>
      </c>
      <c r="B28" s="41" t="s">
        <v>321</v>
      </c>
      <c r="C28" s="41" t="s">
        <v>75</v>
      </c>
      <c r="D28" s="26">
        <v>165</v>
      </c>
      <c r="E28" s="26" t="s">
        <v>322</v>
      </c>
      <c r="F28" s="41" t="s">
        <v>130</v>
      </c>
    </row>
    <row r="29" spans="1:6" x14ac:dyDescent="0.2">
      <c r="A29" s="26">
        <v>23</v>
      </c>
      <c r="B29" s="41" t="s">
        <v>323</v>
      </c>
      <c r="C29" s="41" t="s">
        <v>7</v>
      </c>
      <c r="D29" s="26">
        <v>6.42</v>
      </c>
      <c r="E29" s="26" t="s">
        <v>324</v>
      </c>
      <c r="F29" s="41" t="s">
        <v>12</v>
      </c>
    </row>
    <row r="30" spans="1:6" x14ac:dyDescent="0.2">
      <c r="A30" s="26">
        <v>24</v>
      </c>
      <c r="B30" s="41" t="s">
        <v>325</v>
      </c>
      <c r="C30" s="41" t="s">
        <v>75</v>
      </c>
      <c r="D30" s="26">
        <v>40</v>
      </c>
      <c r="E30" s="26" t="s">
        <v>326</v>
      </c>
      <c r="F30" s="41" t="s">
        <v>9</v>
      </c>
    </row>
    <row r="31" spans="1:6" x14ac:dyDescent="0.2">
      <c r="A31" s="26">
        <v>25</v>
      </c>
      <c r="B31" s="41" t="s">
        <v>327</v>
      </c>
      <c r="C31" s="41" t="s">
        <v>75</v>
      </c>
      <c r="D31" s="26">
        <v>50</v>
      </c>
      <c r="E31" s="26" t="s">
        <v>328</v>
      </c>
      <c r="F31" s="41" t="s">
        <v>130</v>
      </c>
    </row>
    <row r="32" spans="1:6" x14ac:dyDescent="0.2">
      <c r="A32" s="26">
        <v>26</v>
      </c>
      <c r="B32" s="41" t="s">
        <v>329</v>
      </c>
      <c r="C32" s="41" t="s">
        <v>7</v>
      </c>
      <c r="D32" s="26">
        <v>20</v>
      </c>
      <c r="E32" s="26" t="s">
        <v>330</v>
      </c>
      <c r="F32" s="41" t="s">
        <v>156</v>
      </c>
    </row>
    <row r="33" spans="1:6" x14ac:dyDescent="0.2">
      <c r="A33" s="26">
        <v>27</v>
      </c>
      <c r="B33" s="41" t="s">
        <v>331</v>
      </c>
      <c r="C33" s="41" t="s">
        <v>105</v>
      </c>
      <c r="D33" s="26">
        <v>250</v>
      </c>
      <c r="E33" s="26" t="s">
        <v>332</v>
      </c>
      <c r="F33" s="41" t="s">
        <v>266</v>
      </c>
    </row>
    <row r="34" spans="1:6" x14ac:dyDescent="0.2">
      <c r="A34" s="26">
        <v>28</v>
      </c>
      <c r="B34" s="41" t="s">
        <v>333</v>
      </c>
      <c r="C34" s="41" t="s">
        <v>105</v>
      </c>
      <c r="D34" s="26">
        <v>200</v>
      </c>
      <c r="E34" s="26" t="s">
        <v>334</v>
      </c>
      <c r="F34" s="41" t="s">
        <v>266</v>
      </c>
    </row>
    <row r="35" spans="1:6" x14ac:dyDescent="0.2">
      <c r="A35" s="26">
        <v>29</v>
      </c>
      <c r="B35" s="41" t="s">
        <v>27</v>
      </c>
      <c r="C35" s="41" t="s">
        <v>105</v>
      </c>
      <c r="D35" s="26">
        <v>200</v>
      </c>
      <c r="E35" s="26" t="s">
        <v>335</v>
      </c>
      <c r="F35" s="41" t="s">
        <v>9</v>
      </c>
    </row>
    <row r="36" spans="1:6" x14ac:dyDescent="0.2">
      <c r="A36" s="26">
        <v>30</v>
      </c>
      <c r="B36" s="41" t="s">
        <v>336</v>
      </c>
      <c r="C36" s="41" t="s">
        <v>7</v>
      </c>
      <c r="D36" s="26">
        <v>6</v>
      </c>
      <c r="E36" s="26" t="s">
        <v>337</v>
      </c>
      <c r="F36" s="41" t="s">
        <v>156</v>
      </c>
    </row>
    <row r="37" spans="1:6" x14ac:dyDescent="0.2">
      <c r="A37" s="26">
        <v>31</v>
      </c>
      <c r="B37" s="41" t="s">
        <v>338</v>
      </c>
      <c r="C37" s="41" t="s">
        <v>75</v>
      </c>
      <c r="D37" s="26">
        <v>20</v>
      </c>
      <c r="E37" s="26" t="s">
        <v>337</v>
      </c>
      <c r="F37" s="41" t="s">
        <v>12</v>
      </c>
    </row>
    <row r="38" spans="1:6" x14ac:dyDescent="0.2">
      <c r="A38" s="26">
        <v>32</v>
      </c>
      <c r="B38" s="41" t="s">
        <v>339</v>
      </c>
      <c r="C38" s="41" t="s">
        <v>7</v>
      </c>
      <c r="D38" s="26">
        <v>96</v>
      </c>
      <c r="E38" s="26" t="s">
        <v>340</v>
      </c>
      <c r="F38" s="41" t="s">
        <v>130</v>
      </c>
    </row>
    <row r="39" spans="1:6" x14ac:dyDescent="0.2">
      <c r="A39" s="26">
        <v>33</v>
      </c>
      <c r="B39" s="41" t="s">
        <v>341</v>
      </c>
      <c r="C39" s="41" t="s">
        <v>75</v>
      </c>
      <c r="D39" s="26">
        <v>28</v>
      </c>
      <c r="E39" s="26" t="s">
        <v>342</v>
      </c>
      <c r="F39" s="41" t="s">
        <v>12</v>
      </c>
    </row>
    <row r="40" spans="1:6" x14ac:dyDescent="0.2">
      <c r="A40" s="26">
        <v>34</v>
      </c>
      <c r="B40" s="41" t="s">
        <v>343</v>
      </c>
      <c r="C40" s="41" t="s">
        <v>75</v>
      </c>
      <c r="D40" s="26">
        <v>100</v>
      </c>
      <c r="E40" s="26" t="s">
        <v>344</v>
      </c>
      <c r="F40" s="41" t="s">
        <v>12</v>
      </c>
    </row>
    <row r="41" spans="1:6" ht="13.5" thickBot="1" x14ac:dyDescent="0.25">
      <c r="A41" s="21"/>
      <c r="B41" s="31" t="s">
        <v>39</v>
      </c>
      <c r="C41" s="15"/>
      <c r="D41" s="17">
        <v>2547.87</v>
      </c>
      <c r="E41" s="21"/>
      <c r="F41" s="25"/>
    </row>
    <row r="42" spans="1:6" ht="13.5" thickTop="1" x14ac:dyDescent="0.2"/>
    <row r="45" spans="1:6" x14ac:dyDescent="0.2">
      <c r="A45" s="33" t="s">
        <v>12</v>
      </c>
      <c r="B45" s="1473" t="s">
        <v>345</v>
      </c>
      <c r="C45" s="1473"/>
    </row>
    <row r="46" spans="1:6" x14ac:dyDescent="0.2">
      <c r="A46" s="33" t="s">
        <v>130</v>
      </c>
      <c r="B46" s="1473" t="s">
        <v>346</v>
      </c>
      <c r="C46" s="1473"/>
      <c r="D46" s="1473"/>
    </row>
    <row r="47" spans="1:6" x14ac:dyDescent="0.2">
      <c r="A47" s="33" t="s">
        <v>156</v>
      </c>
      <c r="B47" s="1473" t="s">
        <v>347</v>
      </c>
      <c r="C47" s="1473"/>
      <c r="D47" s="1473"/>
    </row>
    <row r="48" spans="1:6" x14ac:dyDescent="0.2">
      <c r="A48" s="33" t="s">
        <v>9</v>
      </c>
      <c r="B48" s="9" t="s">
        <v>42</v>
      </c>
    </row>
    <row r="49" spans="1:4" x14ac:dyDescent="0.2">
      <c r="A49" s="33" t="s">
        <v>266</v>
      </c>
      <c r="B49" s="1473" t="s">
        <v>348</v>
      </c>
      <c r="C49" s="1473"/>
      <c r="D49" s="1473"/>
    </row>
  </sheetData>
  <mergeCells count="9">
    <mergeCell ref="A5:A6"/>
    <mergeCell ref="B5:B6"/>
    <mergeCell ref="C5:C6"/>
    <mergeCell ref="E5:E6"/>
    <mergeCell ref="B49:D49"/>
    <mergeCell ref="B45:C45"/>
    <mergeCell ref="B46:D46"/>
    <mergeCell ref="B47:D47"/>
    <mergeCell ref="F5:F6"/>
  </mergeCells>
  <phoneticPr fontId="7" type="noConversion"/>
  <pageMargins left="0.75" right="0.75" top="1" bottom="1" header="0.5" footer="0.5"/>
  <pageSetup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opLeftCell="A4" workbookViewId="0">
      <selection activeCell="I15" sqref="I15"/>
    </sheetView>
  </sheetViews>
  <sheetFormatPr defaultRowHeight="12.75" x14ac:dyDescent="0.2"/>
  <cols>
    <col min="1" max="1" width="10.7109375" customWidth="1"/>
    <col min="2" max="2" width="34.85546875" customWidth="1"/>
    <col min="3" max="3" width="16.5703125" customWidth="1"/>
    <col min="4" max="4" width="17.28515625" customWidth="1"/>
    <col min="5" max="5" width="14.5703125" style="5" customWidth="1"/>
    <col min="6" max="6" width="18.7109375" customWidth="1"/>
  </cols>
  <sheetData>
    <row r="2" spans="1:6" ht="15.75" x14ac:dyDescent="0.25">
      <c r="B2" s="6" t="s">
        <v>40</v>
      </c>
    </row>
    <row r="3" spans="1:6" x14ac:dyDescent="0.2">
      <c r="B3" s="7" t="s">
        <v>269</v>
      </c>
    </row>
    <row r="4" spans="1:6" x14ac:dyDescent="0.2">
      <c r="A4" s="5"/>
    </row>
    <row r="5" spans="1:6" ht="22.5" x14ac:dyDescent="0.2">
      <c r="A5" s="1474" t="s">
        <v>45</v>
      </c>
      <c r="B5" s="1474" t="s">
        <v>1</v>
      </c>
      <c r="C5" s="1474" t="s">
        <v>2</v>
      </c>
      <c r="D5" s="12" t="s">
        <v>46</v>
      </c>
      <c r="E5" s="1474" t="s">
        <v>4</v>
      </c>
      <c r="F5" s="1474" t="s">
        <v>5</v>
      </c>
    </row>
    <row r="6" spans="1:6" ht="13.5" thickBot="1" x14ac:dyDescent="0.25">
      <c r="A6" s="1475"/>
      <c r="B6" s="1475"/>
      <c r="C6" s="1475"/>
      <c r="D6" s="13" t="s">
        <v>47</v>
      </c>
      <c r="E6" s="1475"/>
      <c r="F6" s="1475"/>
    </row>
    <row r="7" spans="1:6" x14ac:dyDescent="0.2">
      <c r="A7" s="2">
        <v>1</v>
      </c>
      <c r="B7" s="3" t="s">
        <v>270</v>
      </c>
      <c r="C7" s="3" t="s">
        <v>75</v>
      </c>
      <c r="D7" s="26">
        <v>20</v>
      </c>
      <c r="E7" s="4">
        <v>38178</v>
      </c>
      <c r="F7" s="23" t="s">
        <v>12</v>
      </c>
    </row>
    <row r="8" spans="1:6" x14ac:dyDescent="0.2">
      <c r="A8" s="2">
        <v>2</v>
      </c>
      <c r="B8" s="3" t="s">
        <v>271</v>
      </c>
      <c r="C8" s="3" t="s">
        <v>7</v>
      </c>
      <c r="D8" s="26">
        <v>24</v>
      </c>
      <c r="E8" s="4">
        <v>38118</v>
      </c>
      <c r="F8" s="23" t="s">
        <v>130</v>
      </c>
    </row>
    <row r="9" spans="1:6" x14ac:dyDescent="0.2">
      <c r="A9" s="2">
        <v>3</v>
      </c>
      <c r="B9" s="3" t="s">
        <v>272</v>
      </c>
      <c r="C9" s="3" t="s">
        <v>7</v>
      </c>
      <c r="D9" s="26">
        <v>3.48</v>
      </c>
      <c r="E9" s="4">
        <v>38687</v>
      </c>
      <c r="F9" s="23" t="s">
        <v>130</v>
      </c>
    </row>
    <row r="10" spans="1:6" x14ac:dyDescent="0.2">
      <c r="A10" s="2">
        <v>4</v>
      </c>
      <c r="B10" s="3" t="s">
        <v>273</v>
      </c>
      <c r="C10" s="3" t="s">
        <v>75</v>
      </c>
      <c r="D10" s="26">
        <v>15</v>
      </c>
      <c r="E10" s="2" t="s">
        <v>274</v>
      </c>
      <c r="F10" s="23" t="s">
        <v>130</v>
      </c>
    </row>
    <row r="11" spans="1:6" x14ac:dyDescent="0.2">
      <c r="A11" s="2">
        <v>5</v>
      </c>
      <c r="B11" s="3" t="s">
        <v>63</v>
      </c>
      <c r="C11" s="3" t="s">
        <v>105</v>
      </c>
      <c r="D11" s="26">
        <v>300</v>
      </c>
      <c r="E11" s="2" t="s">
        <v>275</v>
      </c>
      <c r="F11" s="23" t="s">
        <v>9</v>
      </c>
    </row>
    <row r="12" spans="1:6" x14ac:dyDescent="0.2">
      <c r="A12" s="2">
        <v>6</v>
      </c>
      <c r="B12" s="3" t="s">
        <v>27</v>
      </c>
      <c r="C12" s="3" t="s">
        <v>276</v>
      </c>
      <c r="D12" s="26">
        <v>215.93</v>
      </c>
      <c r="E12" s="4">
        <v>38507</v>
      </c>
      <c r="F12" s="23" t="s">
        <v>130</v>
      </c>
    </row>
    <row r="13" spans="1:6" x14ac:dyDescent="0.2">
      <c r="A13" s="2">
        <v>7</v>
      </c>
      <c r="B13" s="3" t="s">
        <v>277</v>
      </c>
      <c r="C13" s="3" t="s">
        <v>7</v>
      </c>
      <c r="D13" s="26">
        <v>8</v>
      </c>
      <c r="E13" s="4">
        <v>38388</v>
      </c>
      <c r="F13" s="23" t="s">
        <v>130</v>
      </c>
    </row>
    <row r="14" spans="1:6" x14ac:dyDescent="0.2">
      <c r="A14" s="2">
        <v>8</v>
      </c>
      <c r="B14" s="3" t="s">
        <v>208</v>
      </c>
      <c r="C14" s="3" t="s">
        <v>276</v>
      </c>
      <c r="D14" s="26">
        <v>295.29000000000002</v>
      </c>
      <c r="E14" s="4">
        <v>38388</v>
      </c>
      <c r="F14" s="23" t="s">
        <v>94</v>
      </c>
    </row>
    <row r="15" spans="1:6" x14ac:dyDescent="0.2">
      <c r="A15" s="2">
        <v>9</v>
      </c>
      <c r="B15" s="3" t="s">
        <v>278</v>
      </c>
      <c r="C15" s="3" t="s">
        <v>7</v>
      </c>
      <c r="D15" s="26">
        <v>28</v>
      </c>
      <c r="E15" s="2" t="s">
        <v>279</v>
      </c>
      <c r="F15" s="3" t="s">
        <v>9</v>
      </c>
    </row>
    <row r="16" spans="1:6" x14ac:dyDescent="0.2">
      <c r="A16" s="2">
        <v>10</v>
      </c>
      <c r="B16" s="3" t="s">
        <v>280</v>
      </c>
      <c r="C16" s="3" t="s">
        <v>276</v>
      </c>
      <c r="D16" s="26">
        <v>43.2</v>
      </c>
      <c r="E16" s="4">
        <v>38389</v>
      </c>
      <c r="F16" s="3" t="s">
        <v>12</v>
      </c>
    </row>
    <row r="17" spans="1:6" x14ac:dyDescent="0.2">
      <c r="A17" s="2">
        <v>11</v>
      </c>
      <c r="B17" s="3" t="s">
        <v>180</v>
      </c>
      <c r="C17" s="3" t="s">
        <v>276</v>
      </c>
      <c r="D17" s="26">
        <v>80</v>
      </c>
      <c r="E17" s="2" t="s">
        <v>281</v>
      </c>
      <c r="F17" s="3" t="s">
        <v>130</v>
      </c>
    </row>
    <row r="18" spans="1:6" x14ac:dyDescent="0.2">
      <c r="A18" s="1478">
        <v>12</v>
      </c>
      <c r="B18" s="3" t="s">
        <v>282</v>
      </c>
      <c r="C18" s="1476" t="s">
        <v>7</v>
      </c>
      <c r="D18" s="1477">
        <v>237.41</v>
      </c>
      <c r="E18" s="1478" t="s">
        <v>281</v>
      </c>
      <c r="F18" s="1476" t="s">
        <v>9</v>
      </c>
    </row>
    <row r="19" spans="1:6" ht="18" x14ac:dyDescent="0.2">
      <c r="A19" s="1478"/>
      <c r="B19" s="40" t="s">
        <v>283</v>
      </c>
      <c r="C19" s="1476"/>
      <c r="D19" s="1477"/>
      <c r="E19" s="1478"/>
      <c r="F19" s="1476"/>
    </row>
    <row r="20" spans="1:6" ht="13.5" thickBot="1" x14ac:dyDescent="0.25">
      <c r="A20" s="25"/>
      <c r="B20" s="31" t="s">
        <v>39</v>
      </c>
      <c r="C20" s="15"/>
      <c r="D20" s="17">
        <v>1270.31</v>
      </c>
      <c r="E20" s="21"/>
      <c r="F20" s="25"/>
    </row>
    <row r="21" spans="1:6" ht="13.5" thickTop="1" x14ac:dyDescent="0.2"/>
    <row r="24" spans="1:6" x14ac:dyDescent="0.2">
      <c r="A24" s="9" t="s">
        <v>94</v>
      </c>
      <c r="B24" s="9" t="s">
        <v>99</v>
      </c>
    </row>
    <row r="25" spans="1:6" x14ac:dyDescent="0.2">
      <c r="A25" s="9" t="s">
        <v>9</v>
      </c>
      <c r="B25" s="9" t="s">
        <v>42</v>
      </c>
    </row>
    <row r="26" spans="1:6" x14ac:dyDescent="0.2">
      <c r="A26" s="9" t="s">
        <v>12</v>
      </c>
      <c r="B26" s="9" t="s">
        <v>43</v>
      </c>
    </row>
    <row r="27" spans="1:6" x14ac:dyDescent="0.2">
      <c r="A27" s="9" t="s">
        <v>130</v>
      </c>
      <c r="B27" s="1473" t="s">
        <v>131</v>
      </c>
      <c r="C27" s="1473"/>
    </row>
  </sheetData>
  <mergeCells count="11">
    <mergeCell ref="A5:A6"/>
    <mergeCell ref="B5:B6"/>
    <mergeCell ref="A18:A19"/>
    <mergeCell ref="C18:C19"/>
    <mergeCell ref="B27:C27"/>
    <mergeCell ref="F5:F6"/>
    <mergeCell ref="F18:F19"/>
    <mergeCell ref="D18:D19"/>
    <mergeCell ref="E18:E19"/>
    <mergeCell ref="C5:C6"/>
    <mergeCell ref="E5:E6"/>
  </mergeCells>
  <phoneticPr fontId="7" type="noConversion"/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3"/>
  <sheetViews>
    <sheetView workbookViewId="0">
      <selection activeCell="E31" sqref="E31"/>
    </sheetView>
  </sheetViews>
  <sheetFormatPr defaultRowHeight="12.75" x14ac:dyDescent="0.2"/>
  <cols>
    <col min="1" max="1" width="12" customWidth="1"/>
    <col min="2" max="2" width="35.28515625" customWidth="1"/>
    <col min="3" max="3" width="16.5703125" customWidth="1"/>
    <col min="4" max="4" width="17.5703125" customWidth="1"/>
    <col min="5" max="5" width="14.7109375" customWidth="1"/>
    <col min="6" max="6" width="16.85546875" customWidth="1"/>
    <col min="9" max="9" width="37.140625" customWidth="1"/>
    <col min="12" max="12" width="11" bestFit="1" customWidth="1"/>
    <col min="13" max="13" width="10.7109375" bestFit="1" customWidth="1"/>
    <col min="14" max="14" width="14.7109375" customWidth="1"/>
    <col min="15" max="15" width="16" customWidth="1"/>
    <col min="16" max="16" width="9.85546875" bestFit="1" customWidth="1"/>
    <col min="17" max="17" width="13.7109375" customWidth="1"/>
    <col min="20" max="20" width="13.140625" customWidth="1"/>
  </cols>
  <sheetData>
    <row r="2" spans="1:31" ht="15.75" x14ac:dyDescent="0.25">
      <c r="B2" s="6" t="s">
        <v>40</v>
      </c>
    </row>
    <row r="3" spans="1:31" x14ac:dyDescent="0.2">
      <c r="B3" s="7" t="s">
        <v>231</v>
      </c>
    </row>
    <row r="4" spans="1:31" x14ac:dyDescent="0.2">
      <c r="A4" s="5"/>
    </row>
    <row r="5" spans="1:31" ht="22.5" x14ac:dyDescent="0.2">
      <c r="A5" s="1474" t="s">
        <v>45</v>
      </c>
      <c r="B5" s="1474" t="s">
        <v>1</v>
      </c>
      <c r="C5" s="1474" t="s">
        <v>2</v>
      </c>
      <c r="D5" s="12" t="s">
        <v>46</v>
      </c>
      <c r="E5" s="1474" t="s">
        <v>4</v>
      </c>
      <c r="F5" s="1474" t="s">
        <v>5</v>
      </c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C5" s="35"/>
      <c r="AD5" s="35"/>
      <c r="AE5" s="35"/>
    </row>
    <row r="6" spans="1:31" ht="13.5" thickBot="1" x14ac:dyDescent="0.25">
      <c r="A6" s="1475"/>
      <c r="B6" s="1475"/>
      <c r="C6" s="1475"/>
      <c r="D6" s="13" t="s">
        <v>47</v>
      </c>
      <c r="E6" s="1475"/>
      <c r="F6" s="147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C6" s="35"/>
      <c r="AD6" s="35"/>
    </row>
    <row r="7" spans="1:31" x14ac:dyDescent="0.2">
      <c r="A7" s="2">
        <v>1</v>
      </c>
      <c r="B7" s="3" t="s">
        <v>155</v>
      </c>
      <c r="C7" s="3" t="s">
        <v>75</v>
      </c>
      <c r="D7" s="26">
        <v>20</v>
      </c>
      <c r="E7" s="23" t="s">
        <v>232</v>
      </c>
      <c r="F7" s="23" t="s">
        <v>156</v>
      </c>
      <c r="H7" s="36"/>
      <c r="I7" s="36"/>
      <c r="J7" s="36"/>
      <c r="K7" s="36"/>
      <c r="L7" s="36"/>
      <c r="M7" s="37"/>
      <c r="N7" s="38"/>
      <c r="O7" s="36"/>
      <c r="P7" s="38"/>
      <c r="Q7" s="38"/>
      <c r="R7" s="36"/>
      <c r="S7" s="36"/>
      <c r="T7" s="38"/>
      <c r="U7" s="36"/>
      <c r="V7" s="36"/>
      <c r="W7" s="36"/>
      <c r="X7" s="39"/>
      <c r="Y7" s="36"/>
      <c r="Z7" s="38"/>
      <c r="AA7" s="34"/>
    </row>
    <row r="8" spans="1:31" x14ac:dyDescent="0.2">
      <c r="A8" s="2">
        <v>2</v>
      </c>
      <c r="B8" s="3" t="s">
        <v>208</v>
      </c>
      <c r="C8" s="3" t="s">
        <v>190</v>
      </c>
      <c r="D8" s="26">
        <v>300</v>
      </c>
      <c r="E8" s="23" t="s">
        <v>233</v>
      </c>
      <c r="F8" s="23" t="s">
        <v>94</v>
      </c>
      <c r="H8" s="36"/>
      <c r="I8" s="36"/>
      <c r="J8" s="36"/>
      <c r="K8" s="36"/>
      <c r="L8" s="36"/>
      <c r="M8" s="38"/>
      <c r="N8" s="38"/>
      <c r="O8" s="36"/>
      <c r="P8" s="38"/>
      <c r="Q8" s="38"/>
      <c r="R8" s="36"/>
      <c r="S8" s="36"/>
      <c r="T8" s="38"/>
      <c r="U8" s="36"/>
      <c r="V8" s="36"/>
      <c r="W8" s="36"/>
      <c r="X8" s="39"/>
      <c r="Y8" s="36"/>
      <c r="Z8" s="38"/>
      <c r="AA8" s="34"/>
    </row>
    <row r="9" spans="1:31" x14ac:dyDescent="0.2">
      <c r="A9" s="2">
        <v>3</v>
      </c>
      <c r="B9" s="3" t="s">
        <v>234</v>
      </c>
      <c r="C9" s="3" t="s">
        <v>7</v>
      </c>
      <c r="D9" s="26">
        <v>24</v>
      </c>
      <c r="E9" s="23" t="s">
        <v>235</v>
      </c>
      <c r="F9" s="23" t="s">
        <v>130</v>
      </c>
      <c r="H9" s="36"/>
      <c r="I9" s="36"/>
      <c r="J9" s="36"/>
      <c r="K9" s="36"/>
      <c r="L9" s="36"/>
      <c r="M9" s="38"/>
      <c r="N9" s="38"/>
      <c r="O9" s="36"/>
      <c r="P9" s="38"/>
      <c r="Q9" s="38"/>
      <c r="R9" s="36"/>
      <c r="S9" s="36"/>
      <c r="T9" s="38"/>
      <c r="U9" s="36"/>
      <c r="V9" s="36"/>
      <c r="W9" s="36"/>
      <c r="X9" s="39"/>
      <c r="Y9" s="36"/>
      <c r="Z9" s="38"/>
      <c r="AA9" s="34"/>
    </row>
    <row r="10" spans="1:31" x14ac:dyDescent="0.2">
      <c r="A10" s="2">
        <v>4</v>
      </c>
      <c r="B10" s="3" t="s">
        <v>236</v>
      </c>
      <c r="C10" s="3" t="s">
        <v>7</v>
      </c>
      <c r="D10" s="26">
        <v>150</v>
      </c>
      <c r="E10" s="24">
        <v>37966</v>
      </c>
      <c r="F10" s="23" t="s">
        <v>237</v>
      </c>
      <c r="H10" s="36"/>
      <c r="I10" s="36"/>
      <c r="J10" s="36"/>
      <c r="K10" s="36"/>
      <c r="L10" s="36"/>
      <c r="M10" s="38"/>
      <c r="N10" s="38"/>
      <c r="O10" s="36"/>
      <c r="P10" s="38"/>
      <c r="Q10" s="38"/>
      <c r="R10" s="36"/>
      <c r="S10" s="36"/>
      <c r="T10" s="38"/>
      <c r="U10" s="36"/>
      <c r="V10" s="36"/>
      <c r="W10" s="36"/>
      <c r="X10" s="39"/>
      <c r="Y10" s="36"/>
      <c r="Z10" s="38"/>
      <c r="AA10" s="34"/>
    </row>
    <row r="11" spans="1:31" x14ac:dyDescent="0.2">
      <c r="A11" s="2">
        <v>5</v>
      </c>
      <c r="B11" s="3" t="s">
        <v>238</v>
      </c>
      <c r="C11" s="3" t="s">
        <v>75</v>
      </c>
      <c r="D11" s="26">
        <v>20</v>
      </c>
      <c r="E11" s="23" t="s">
        <v>239</v>
      </c>
      <c r="F11" s="23" t="s">
        <v>156</v>
      </c>
      <c r="H11" s="36"/>
      <c r="I11" s="36"/>
      <c r="J11" s="36"/>
      <c r="K11" s="36"/>
      <c r="L11" s="36"/>
      <c r="M11" s="38"/>
      <c r="N11" s="38"/>
      <c r="O11" s="36"/>
      <c r="P11" s="38"/>
      <c r="Q11" s="38"/>
      <c r="R11" s="36"/>
      <c r="S11" s="36"/>
      <c r="T11" s="38"/>
      <c r="U11" s="36"/>
      <c r="V11" s="36"/>
      <c r="W11" s="36"/>
      <c r="X11" s="39"/>
      <c r="Y11" s="36"/>
      <c r="Z11" s="38"/>
      <c r="AA11" s="34"/>
    </row>
    <row r="12" spans="1:31" x14ac:dyDescent="0.2">
      <c r="A12" s="2">
        <v>6</v>
      </c>
      <c r="B12" s="3" t="s">
        <v>240</v>
      </c>
      <c r="C12" s="3" t="s">
        <v>7</v>
      </c>
      <c r="D12" s="26">
        <v>8</v>
      </c>
      <c r="E12" s="24">
        <v>38140</v>
      </c>
      <c r="F12" s="23" t="s">
        <v>130</v>
      </c>
      <c r="H12" s="36"/>
      <c r="I12" s="36"/>
      <c r="J12" s="36"/>
      <c r="K12" s="36"/>
      <c r="L12" s="36"/>
      <c r="M12" s="38"/>
      <c r="N12" s="38"/>
      <c r="O12" s="36"/>
      <c r="P12" s="38"/>
      <c r="Q12" s="38"/>
      <c r="R12" s="36"/>
      <c r="S12" s="36"/>
      <c r="T12" s="38"/>
      <c r="U12" s="36"/>
      <c r="V12" s="36"/>
      <c r="W12" s="36"/>
      <c r="X12" s="39"/>
      <c r="Y12" s="36"/>
      <c r="Z12" s="38"/>
      <c r="AA12" s="34"/>
    </row>
    <row r="13" spans="1:31" x14ac:dyDescent="0.2">
      <c r="A13" s="2">
        <v>7</v>
      </c>
      <c r="B13" s="3" t="s">
        <v>241</v>
      </c>
      <c r="C13" s="3" t="s">
        <v>7</v>
      </c>
      <c r="D13" s="26">
        <v>210</v>
      </c>
      <c r="E13" s="23" t="s">
        <v>242</v>
      </c>
      <c r="F13" s="23" t="s">
        <v>237</v>
      </c>
      <c r="H13" s="36"/>
      <c r="I13" s="36"/>
      <c r="J13" s="36"/>
      <c r="K13" s="36"/>
      <c r="L13" s="36"/>
      <c r="M13" s="38"/>
      <c r="N13" s="38"/>
      <c r="O13" s="36"/>
      <c r="P13" s="38"/>
      <c r="Q13" s="38"/>
      <c r="R13" s="36"/>
      <c r="S13" s="36"/>
      <c r="T13" s="38"/>
      <c r="U13" s="36"/>
      <c r="V13" s="36"/>
      <c r="W13" s="36"/>
      <c r="X13" s="39"/>
      <c r="Y13" s="36"/>
      <c r="Z13" s="38"/>
      <c r="AA13" s="34"/>
    </row>
    <row r="14" spans="1:31" x14ac:dyDescent="0.2">
      <c r="A14" s="2">
        <v>8</v>
      </c>
      <c r="B14" s="3" t="s">
        <v>243</v>
      </c>
      <c r="C14" s="3" t="s">
        <v>7</v>
      </c>
      <c r="D14" s="26">
        <v>20</v>
      </c>
      <c r="E14" s="23" t="s">
        <v>244</v>
      </c>
      <c r="F14" s="23" t="s">
        <v>130</v>
      </c>
      <c r="H14" s="36"/>
      <c r="I14" s="36"/>
      <c r="J14" s="36"/>
      <c r="K14" s="36"/>
      <c r="L14" s="36"/>
      <c r="M14" s="38"/>
      <c r="N14" s="38"/>
      <c r="O14" s="36"/>
      <c r="P14" s="38"/>
      <c r="Q14" s="38"/>
      <c r="R14" s="36"/>
      <c r="S14" s="36"/>
      <c r="T14" s="38"/>
      <c r="U14" s="36"/>
      <c r="V14" s="36"/>
      <c r="W14" s="36"/>
      <c r="X14" s="39"/>
      <c r="Y14" s="36"/>
      <c r="Z14" s="38"/>
      <c r="AA14" s="34"/>
    </row>
    <row r="15" spans="1:31" x14ac:dyDescent="0.2">
      <c r="A15" s="2">
        <v>9</v>
      </c>
      <c r="B15" s="3" t="s">
        <v>245</v>
      </c>
      <c r="C15" s="3" t="s">
        <v>75</v>
      </c>
      <c r="D15" s="26">
        <v>30</v>
      </c>
      <c r="E15" s="24">
        <v>38265</v>
      </c>
      <c r="F15" s="23" t="s">
        <v>174</v>
      </c>
      <c r="H15" s="36"/>
      <c r="I15" s="36"/>
      <c r="J15" s="36"/>
      <c r="K15" s="36"/>
      <c r="L15" s="36"/>
      <c r="M15" s="38"/>
      <c r="N15" s="38"/>
      <c r="O15" s="36"/>
      <c r="P15" s="38"/>
      <c r="Q15" s="38"/>
      <c r="R15" s="36"/>
      <c r="S15" s="36"/>
      <c r="T15" s="38"/>
      <c r="U15" s="36"/>
      <c r="V15" s="36"/>
      <c r="W15" s="36"/>
      <c r="X15" s="39"/>
      <c r="Y15" s="36"/>
      <c r="Z15" s="38"/>
      <c r="AA15" s="34"/>
    </row>
    <row r="16" spans="1:31" x14ac:dyDescent="0.2">
      <c r="A16" s="2">
        <v>10</v>
      </c>
      <c r="B16" s="3" t="s">
        <v>246</v>
      </c>
      <c r="C16" s="3" t="s">
        <v>7</v>
      </c>
      <c r="D16" s="26">
        <v>6</v>
      </c>
      <c r="E16" s="23" t="s">
        <v>247</v>
      </c>
      <c r="F16" s="23" t="s">
        <v>12</v>
      </c>
      <c r="H16" s="36"/>
      <c r="I16" s="36"/>
      <c r="J16" s="36"/>
      <c r="K16" s="36"/>
      <c r="L16" s="36"/>
      <c r="M16" s="38"/>
      <c r="N16" s="38"/>
      <c r="O16" s="36"/>
      <c r="P16" s="38"/>
      <c r="Q16" s="38"/>
      <c r="R16" s="36"/>
      <c r="S16" s="36"/>
      <c r="T16" s="38"/>
      <c r="U16" s="36"/>
      <c r="V16" s="36"/>
      <c r="W16" s="36"/>
      <c r="X16" s="39"/>
      <c r="Y16" s="36"/>
      <c r="Z16" s="38"/>
      <c r="AA16" s="34"/>
    </row>
    <row r="17" spans="1:30" x14ac:dyDescent="0.2">
      <c r="A17" s="2">
        <v>11</v>
      </c>
      <c r="B17" s="3" t="s">
        <v>248</v>
      </c>
      <c r="C17" s="3" t="s">
        <v>7</v>
      </c>
      <c r="D17" s="26">
        <v>3</v>
      </c>
      <c r="E17" s="23" t="s">
        <v>247</v>
      </c>
      <c r="F17" s="23" t="s">
        <v>130</v>
      </c>
      <c r="H17" s="36"/>
      <c r="I17" s="36"/>
      <c r="J17" s="36"/>
      <c r="K17" s="36"/>
      <c r="L17" s="36"/>
      <c r="M17" s="38"/>
      <c r="N17" s="38"/>
      <c r="O17" s="36"/>
      <c r="P17" s="38"/>
      <c r="Q17" s="38"/>
      <c r="R17" s="36"/>
      <c r="S17" s="36"/>
      <c r="T17" s="38"/>
      <c r="U17" s="36"/>
      <c r="V17" s="36"/>
      <c r="W17" s="36"/>
      <c r="X17" s="39"/>
      <c r="Y17" s="36"/>
      <c r="Z17" s="38"/>
      <c r="AA17" s="34"/>
    </row>
    <row r="18" spans="1:30" x14ac:dyDescent="0.2">
      <c r="A18" s="2">
        <v>12</v>
      </c>
      <c r="B18" s="3" t="s">
        <v>249</v>
      </c>
      <c r="C18" s="3" t="s">
        <v>7</v>
      </c>
      <c r="D18" s="26">
        <v>150</v>
      </c>
      <c r="E18" s="24">
        <v>38023</v>
      </c>
      <c r="F18" s="23" t="s">
        <v>9</v>
      </c>
      <c r="H18" s="36"/>
      <c r="I18" s="36"/>
      <c r="J18" s="36"/>
      <c r="K18" s="36"/>
      <c r="L18" s="36"/>
      <c r="M18" s="38"/>
      <c r="N18" s="38"/>
      <c r="O18" s="36"/>
      <c r="P18" s="38"/>
      <c r="Q18" s="38"/>
      <c r="R18" s="36"/>
      <c r="S18" s="36"/>
      <c r="T18" s="38"/>
      <c r="U18" s="36"/>
      <c r="V18" s="36"/>
      <c r="W18" s="36"/>
      <c r="X18" s="39"/>
      <c r="Y18" s="36"/>
      <c r="Z18" s="38"/>
      <c r="AA18" s="34"/>
    </row>
    <row r="19" spans="1:30" x14ac:dyDescent="0.2">
      <c r="A19" s="2">
        <v>13</v>
      </c>
      <c r="B19" s="3" t="s">
        <v>250</v>
      </c>
      <c r="C19" s="3" t="s">
        <v>7</v>
      </c>
      <c r="D19" s="26">
        <v>20</v>
      </c>
      <c r="E19" s="24">
        <v>38205</v>
      </c>
      <c r="F19" s="23" t="s">
        <v>130</v>
      </c>
      <c r="H19" s="36"/>
      <c r="I19" s="36"/>
      <c r="J19" s="36"/>
      <c r="K19" s="36"/>
      <c r="L19" s="36"/>
      <c r="M19" s="38"/>
      <c r="N19" s="38"/>
      <c r="O19" s="36"/>
      <c r="P19" s="38"/>
      <c r="Q19" s="38"/>
      <c r="R19" s="36"/>
      <c r="S19" s="36"/>
      <c r="T19" s="38"/>
      <c r="U19" s="36"/>
      <c r="V19" s="36"/>
      <c r="W19" s="36"/>
      <c r="X19" s="39"/>
      <c r="Y19" s="36"/>
      <c r="Z19" s="38"/>
      <c r="AA19" s="34"/>
    </row>
    <row r="20" spans="1:30" x14ac:dyDescent="0.2">
      <c r="A20" s="2">
        <v>14</v>
      </c>
      <c r="B20" s="3" t="s">
        <v>251</v>
      </c>
      <c r="C20" s="3" t="s">
        <v>75</v>
      </c>
      <c r="D20" s="26">
        <v>359.92</v>
      </c>
      <c r="E20" s="23" t="s">
        <v>252</v>
      </c>
      <c r="F20" s="27" t="s">
        <v>174</v>
      </c>
      <c r="H20" s="36"/>
      <c r="I20" s="36"/>
      <c r="J20" s="36"/>
      <c r="K20" s="36"/>
      <c r="L20" s="36"/>
      <c r="M20" s="38"/>
      <c r="N20" s="38"/>
      <c r="O20" s="36"/>
      <c r="P20" s="38"/>
      <c r="Q20" s="38"/>
      <c r="R20" s="36"/>
      <c r="S20" s="36"/>
      <c r="T20" s="38"/>
      <c r="U20" s="36"/>
      <c r="V20" s="36"/>
      <c r="W20" s="36"/>
      <c r="X20" s="39"/>
      <c r="Y20" s="36"/>
      <c r="Z20" s="38"/>
      <c r="AA20" s="34"/>
    </row>
    <row r="21" spans="1:30" x14ac:dyDescent="0.2">
      <c r="A21" s="2">
        <v>15</v>
      </c>
      <c r="B21" s="3" t="s">
        <v>253</v>
      </c>
      <c r="C21" s="3" t="s">
        <v>7</v>
      </c>
      <c r="D21" s="26">
        <v>24</v>
      </c>
      <c r="E21" s="24">
        <v>38206</v>
      </c>
      <c r="F21" s="23" t="s">
        <v>130</v>
      </c>
      <c r="H21" s="36"/>
      <c r="I21" s="36"/>
      <c r="J21" s="36"/>
      <c r="K21" s="36"/>
      <c r="L21" s="36"/>
      <c r="M21" s="38"/>
      <c r="N21" s="38"/>
      <c r="O21" s="36"/>
      <c r="P21" s="38"/>
      <c r="Q21" s="38"/>
      <c r="R21" s="36"/>
      <c r="S21" s="36"/>
      <c r="T21" s="38"/>
      <c r="U21" s="36"/>
      <c r="V21" s="36"/>
      <c r="W21" s="36"/>
      <c r="X21" s="39"/>
      <c r="Y21" s="36"/>
      <c r="Z21" s="38"/>
      <c r="AA21" s="34"/>
    </row>
    <row r="22" spans="1:30" x14ac:dyDescent="0.2">
      <c r="A22" s="2">
        <v>16</v>
      </c>
      <c r="B22" s="3" t="s">
        <v>254</v>
      </c>
      <c r="C22" s="3" t="s">
        <v>7</v>
      </c>
      <c r="D22" s="26">
        <v>140</v>
      </c>
      <c r="E22" s="23" t="s">
        <v>255</v>
      </c>
      <c r="F22" s="27" t="s">
        <v>256</v>
      </c>
      <c r="H22" s="36"/>
      <c r="I22" s="36"/>
      <c r="J22" s="36"/>
      <c r="K22" s="36"/>
      <c r="L22" s="36"/>
      <c r="M22" s="38"/>
      <c r="N22" s="38"/>
      <c r="O22" s="36"/>
      <c r="P22" s="38"/>
      <c r="Q22" s="38"/>
      <c r="R22" s="36"/>
      <c r="S22" s="36"/>
      <c r="T22" s="38"/>
      <c r="U22" s="36"/>
      <c r="V22" s="36"/>
      <c r="W22" s="36"/>
      <c r="X22" s="39"/>
      <c r="Y22" s="36"/>
      <c r="Z22" s="38"/>
      <c r="AA22" s="34"/>
    </row>
    <row r="23" spans="1:30" x14ac:dyDescent="0.2">
      <c r="A23" s="27"/>
      <c r="B23" s="3" t="s">
        <v>148</v>
      </c>
      <c r="C23" s="3" t="s">
        <v>149</v>
      </c>
      <c r="D23" s="26" t="s">
        <v>257</v>
      </c>
      <c r="E23" s="23"/>
      <c r="F23" s="27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D23" s="34"/>
    </row>
    <row r="24" spans="1:30" ht="13.5" thickBot="1" x14ac:dyDescent="0.25">
      <c r="A24" s="25"/>
      <c r="B24" s="31" t="s">
        <v>39</v>
      </c>
      <c r="C24" s="15"/>
      <c r="D24" s="17">
        <v>1547.79</v>
      </c>
      <c r="E24" s="25"/>
      <c r="F24" s="25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D24" s="34"/>
    </row>
    <row r="25" spans="1:30" ht="13.5" thickTop="1" x14ac:dyDescent="0.2"/>
    <row r="26" spans="1:30" x14ac:dyDescent="0.2">
      <c r="A26" s="32" t="s">
        <v>152</v>
      </c>
    </row>
    <row r="28" spans="1:30" x14ac:dyDescent="0.2">
      <c r="A28" s="9" t="s">
        <v>94</v>
      </c>
      <c r="B28" s="9" t="s">
        <v>99</v>
      </c>
    </row>
    <row r="29" spans="1:30" x14ac:dyDescent="0.2">
      <c r="A29" s="9" t="s">
        <v>9</v>
      </c>
      <c r="B29" s="9" t="s">
        <v>42</v>
      </c>
    </row>
    <row r="30" spans="1:30" x14ac:dyDescent="0.2">
      <c r="A30" s="9" t="s">
        <v>12</v>
      </c>
      <c r="B30" s="9" t="s">
        <v>43</v>
      </c>
    </row>
    <row r="31" spans="1:30" x14ac:dyDescent="0.2">
      <c r="A31" s="9" t="s">
        <v>156</v>
      </c>
      <c r="B31" s="1473" t="s">
        <v>173</v>
      </c>
      <c r="C31" s="1473"/>
    </row>
    <row r="32" spans="1:30" x14ac:dyDescent="0.2">
      <c r="A32" s="9" t="s">
        <v>130</v>
      </c>
      <c r="B32" s="1473" t="s">
        <v>131</v>
      </c>
      <c r="C32" s="1473"/>
    </row>
    <row r="33" spans="1:2" x14ac:dyDescent="0.2">
      <c r="A33" s="9" t="s">
        <v>174</v>
      </c>
      <c r="B33" s="9" t="s">
        <v>175</v>
      </c>
    </row>
  </sheetData>
  <mergeCells count="7">
    <mergeCell ref="F5:F6"/>
    <mergeCell ref="B31:C31"/>
    <mergeCell ref="B32:C32"/>
    <mergeCell ref="A5:A6"/>
    <mergeCell ref="B5:B6"/>
    <mergeCell ref="C5:C6"/>
    <mergeCell ref="E5:E6"/>
  </mergeCells>
  <phoneticPr fontId="7" type="noConversion"/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5"/>
  <sheetViews>
    <sheetView workbookViewId="0">
      <selection activeCell="E31" sqref="E31"/>
    </sheetView>
  </sheetViews>
  <sheetFormatPr defaultRowHeight="12.75" x14ac:dyDescent="0.2"/>
  <cols>
    <col min="1" max="1" width="13.140625" customWidth="1"/>
    <col min="2" max="2" width="33.85546875" customWidth="1"/>
    <col min="3" max="3" width="18.140625" customWidth="1"/>
    <col min="4" max="4" width="20" customWidth="1"/>
    <col min="5" max="5" width="16.42578125" customWidth="1"/>
    <col min="6" max="6" width="25.28515625" customWidth="1"/>
  </cols>
  <sheetData>
    <row r="2" spans="1:6" ht="15.75" x14ac:dyDescent="0.25">
      <c r="B2" s="6" t="s">
        <v>40</v>
      </c>
    </row>
    <row r="3" spans="1:6" x14ac:dyDescent="0.2">
      <c r="B3" s="7" t="s">
        <v>230</v>
      </c>
    </row>
    <row r="6" spans="1:6" ht="22.5" x14ac:dyDescent="0.2">
      <c r="A6" s="1474" t="s">
        <v>45</v>
      </c>
      <c r="B6" s="1474" t="s">
        <v>1</v>
      </c>
      <c r="C6" s="1474" t="s">
        <v>2</v>
      </c>
      <c r="D6" s="12" t="s">
        <v>46</v>
      </c>
      <c r="E6" s="1474" t="s">
        <v>4</v>
      </c>
      <c r="F6" s="1474" t="s">
        <v>5</v>
      </c>
    </row>
    <row r="7" spans="1:6" ht="13.5" thickBot="1" x14ac:dyDescent="0.25">
      <c r="A7" s="1475"/>
      <c r="B7" s="1475"/>
      <c r="C7" s="1475"/>
      <c r="D7" s="13" t="s">
        <v>47</v>
      </c>
      <c r="E7" s="1475"/>
      <c r="F7" s="1475"/>
    </row>
    <row r="8" spans="1:6" x14ac:dyDescent="0.2">
      <c r="A8" s="2">
        <v>1</v>
      </c>
      <c r="B8" s="3" t="s">
        <v>203</v>
      </c>
      <c r="C8" s="3" t="s">
        <v>7</v>
      </c>
      <c r="D8" s="26">
        <v>50</v>
      </c>
      <c r="E8" s="23" t="s">
        <v>204</v>
      </c>
      <c r="F8" s="23" t="s">
        <v>12</v>
      </c>
    </row>
    <row r="9" spans="1:6" x14ac:dyDescent="0.2">
      <c r="A9" s="2">
        <v>2</v>
      </c>
      <c r="B9" s="3" t="s">
        <v>205</v>
      </c>
      <c r="C9" s="3" t="s">
        <v>7</v>
      </c>
      <c r="D9" s="26">
        <v>40</v>
      </c>
      <c r="E9" s="23" t="s">
        <v>206</v>
      </c>
      <c r="F9" s="23" t="s">
        <v>12</v>
      </c>
    </row>
    <row r="10" spans="1:6" x14ac:dyDescent="0.2">
      <c r="A10" s="2">
        <v>3</v>
      </c>
      <c r="B10" s="3" t="s">
        <v>10</v>
      </c>
      <c r="C10" s="3" t="s">
        <v>11</v>
      </c>
      <c r="D10" s="26">
        <v>100</v>
      </c>
      <c r="E10" s="24">
        <v>37507</v>
      </c>
      <c r="F10" s="23" t="s">
        <v>207</v>
      </c>
    </row>
    <row r="11" spans="1:6" x14ac:dyDescent="0.2">
      <c r="A11" s="2">
        <v>4</v>
      </c>
      <c r="B11" s="3" t="s">
        <v>208</v>
      </c>
      <c r="C11" s="3" t="s">
        <v>75</v>
      </c>
      <c r="D11" s="26">
        <v>57.24</v>
      </c>
      <c r="E11" s="23" t="s">
        <v>209</v>
      </c>
      <c r="F11" s="23" t="s">
        <v>12</v>
      </c>
    </row>
    <row r="12" spans="1:6" x14ac:dyDescent="0.2">
      <c r="A12" s="2">
        <v>5</v>
      </c>
      <c r="B12" s="3" t="s">
        <v>210</v>
      </c>
      <c r="C12" s="3" t="s">
        <v>7</v>
      </c>
      <c r="D12" s="26">
        <v>8</v>
      </c>
      <c r="E12" s="23" t="s">
        <v>211</v>
      </c>
      <c r="F12" s="23" t="s">
        <v>156</v>
      </c>
    </row>
    <row r="13" spans="1:6" x14ac:dyDescent="0.2">
      <c r="A13" s="2">
        <v>6</v>
      </c>
      <c r="B13" s="3" t="s">
        <v>212</v>
      </c>
      <c r="C13" s="3" t="s">
        <v>7</v>
      </c>
      <c r="D13" s="26">
        <v>8</v>
      </c>
      <c r="E13" s="23" t="s">
        <v>213</v>
      </c>
      <c r="F13" s="23" t="s">
        <v>12</v>
      </c>
    </row>
    <row r="14" spans="1:6" x14ac:dyDescent="0.2">
      <c r="A14" s="2">
        <v>7</v>
      </c>
      <c r="B14" s="3" t="s">
        <v>214</v>
      </c>
      <c r="C14" s="3" t="s">
        <v>7</v>
      </c>
      <c r="D14" s="26">
        <v>8</v>
      </c>
      <c r="E14" s="24">
        <v>37358</v>
      </c>
      <c r="F14" s="23" t="s">
        <v>156</v>
      </c>
    </row>
    <row r="15" spans="1:6" x14ac:dyDescent="0.2">
      <c r="A15" s="2">
        <v>8</v>
      </c>
      <c r="B15" s="3" t="s">
        <v>215</v>
      </c>
      <c r="C15" s="3" t="s">
        <v>7</v>
      </c>
      <c r="D15" s="26">
        <v>8</v>
      </c>
      <c r="E15" s="23" t="s">
        <v>216</v>
      </c>
      <c r="F15" s="23" t="s">
        <v>12</v>
      </c>
    </row>
    <row r="16" spans="1:6" x14ac:dyDescent="0.2">
      <c r="A16" s="2">
        <v>9</v>
      </c>
      <c r="B16" s="30" t="s">
        <v>217</v>
      </c>
      <c r="C16" s="3" t="s">
        <v>7</v>
      </c>
      <c r="D16" s="26">
        <v>165</v>
      </c>
      <c r="E16" s="23" t="s">
        <v>218</v>
      </c>
      <c r="F16" s="23" t="s">
        <v>130</v>
      </c>
    </row>
    <row r="17" spans="1:6" x14ac:dyDescent="0.2">
      <c r="A17" s="2">
        <v>10</v>
      </c>
      <c r="B17" s="3" t="s">
        <v>219</v>
      </c>
      <c r="C17" s="3" t="s">
        <v>75</v>
      </c>
      <c r="D17" s="26">
        <v>60</v>
      </c>
      <c r="E17" s="24">
        <v>37773</v>
      </c>
      <c r="F17" s="23" t="s">
        <v>9</v>
      </c>
    </row>
    <row r="18" spans="1:6" x14ac:dyDescent="0.2">
      <c r="A18" s="2">
        <v>11</v>
      </c>
      <c r="B18" s="3" t="s">
        <v>220</v>
      </c>
      <c r="C18" s="3" t="s">
        <v>75</v>
      </c>
      <c r="D18" s="26">
        <v>25</v>
      </c>
      <c r="E18" s="24">
        <v>37957</v>
      </c>
      <c r="F18" s="23" t="s">
        <v>52</v>
      </c>
    </row>
    <row r="19" spans="1:6" x14ac:dyDescent="0.2">
      <c r="A19" s="2">
        <v>12</v>
      </c>
      <c r="B19" s="3" t="s">
        <v>221</v>
      </c>
      <c r="C19" s="3" t="s">
        <v>7</v>
      </c>
      <c r="D19" s="26">
        <v>20</v>
      </c>
      <c r="E19" s="24">
        <v>37656</v>
      </c>
      <c r="F19" s="23" t="s">
        <v>9</v>
      </c>
    </row>
    <row r="20" spans="1:6" x14ac:dyDescent="0.2">
      <c r="A20" s="2">
        <v>13</v>
      </c>
      <c r="B20" s="3" t="s">
        <v>37</v>
      </c>
      <c r="C20" s="3" t="s">
        <v>75</v>
      </c>
      <c r="D20" s="26">
        <v>20</v>
      </c>
      <c r="E20" s="24">
        <v>37746</v>
      </c>
      <c r="F20" s="23" t="s">
        <v>12</v>
      </c>
    </row>
    <row r="21" spans="1:6" x14ac:dyDescent="0.2">
      <c r="A21" s="2">
        <v>14</v>
      </c>
      <c r="B21" s="3" t="s">
        <v>222</v>
      </c>
      <c r="C21" s="3" t="s">
        <v>7</v>
      </c>
      <c r="D21" s="26">
        <v>20</v>
      </c>
      <c r="E21" s="23" t="s">
        <v>223</v>
      </c>
      <c r="F21" s="23" t="s">
        <v>130</v>
      </c>
    </row>
    <row r="22" spans="1:6" x14ac:dyDescent="0.2">
      <c r="A22" s="2">
        <v>15</v>
      </c>
      <c r="B22" s="3" t="s">
        <v>224</v>
      </c>
      <c r="C22" s="3" t="s">
        <v>7</v>
      </c>
      <c r="D22" s="26">
        <v>8</v>
      </c>
      <c r="E22" s="23" t="s">
        <v>225</v>
      </c>
      <c r="F22" s="23" t="s">
        <v>156</v>
      </c>
    </row>
    <row r="23" spans="1:6" x14ac:dyDescent="0.2">
      <c r="A23" s="2">
        <v>16</v>
      </c>
      <c r="B23" s="3" t="s">
        <v>226</v>
      </c>
      <c r="C23" s="3" t="s">
        <v>7</v>
      </c>
      <c r="D23" s="26">
        <v>192.5</v>
      </c>
      <c r="E23" s="23" t="s">
        <v>227</v>
      </c>
      <c r="F23" s="23" t="s">
        <v>9</v>
      </c>
    </row>
    <row r="24" spans="1:6" x14ac:dyDescent="0.2">
      <c r="A24" s="2">
        <v>17</v>
      </c>
      <c r="B24" s="3" t="s">
        <v>228</v>
      </c>
      <c r="C24" s="3" t="s">
        <v>7</v>
      </c>
      <c r="D24" s="26">
        <v>24</v>
      </c>
      <c r="E24" s="24">
        <v>37628</v>
      </c>
      <c r="F24" s="23" t="s">
        <v>130</v>
      </c>
    </row>
    <row r="25" spans="1:6" x14ac:dyDescent="0.2">
      <c r="A25" s="27"/>
      <c r="B25" s="3" t="s">
        <v>148</v>
      </c>
      <c r="C25" s="3" t="s">
        <v>149</v>
      </c>
      <c r="D25" s="26" t="s">
        <v>229</v>
      </c>
      <c r="E25" s="23"/>
      <c r="F25" s="27"/>
    </row>
    <row r="26" spans="1:6" ht="13.5" thickBot="1" x14ac:dyDescent="0.25">
      <c r="A26" s="25"/>
      <c r="B26" s="31" t="s">
        <v>39</v>
      </c>
      <c r="C26" s="15"/>
      <c r="D26" s="17">
        <v>853.83</v>
      </c>
      <c r="E26" s="25"/>
      <c r="F26" s="25"/>
    </row>
    <row r="27" spans="1:6" ht="13.5" thickTop="1" x14ac:dyDescent="0.2"/>
    <row r="29" spans="1:6" x14ac:dyDescent="0.2">
      <c r="B29" s="1479" t="s">
        <v>152</v>
      </c>
      <c r="C29" s="1479"/>
    </row>
    <row r="31" spans="1:6" x14ac:dyDescent="0.2">
      <c r="A31" s="9" t="s">
        <v>9</v>
      </c>
      <c r="B31" s="9" t="s">
        <v>42</v>
      </c>
    </row>
    <row r="32" spans="1:6" x14ac:dyDescent="0.2">
      <c r="A32" s="9" t="s">
        <v>12</v>
      </c>
      <c r="B32" s="9" t="s">
        <v>43</v>
      </c>
    </row>
    <row r="33" spans="1:3" x14ac:dyDescent="0.2">
      <c r="A33" s="9" t="s">
        <v>156</v>
      </c>
      <c r="B33" s="1473" t="s">
        <v>173</v>
      </c>
      <c r="C33" s="1473"/>
    </row>
    <row r="34" spans="1:3" x14ac:dyDescent="0.2">
      <c r="A34" s="9" t="s">
        <v>52</v>
      </c>
      <c r="B34" s="9" t="s">
        <v>70</v>
      </c>
    </row>
    <row r="35" spans="1:3" x14ac:dyDescent="0.2">
      <c r="A35" s="9" t="s">
        <v>130</v>
      </c>
      <c r="B35" s="1473" t="s">
        <v>131</v>
      </c>
      <c r="C35" s="1473"/>
    </row>
  </sheetData>
  <mergeCells count="8">
    <mergeCell ref="F6:F7"/>
    <mergeCell ref="B29:C29"/>
    <mergeCell ref="B33:C33"/>
    <mergeCell ref="B35:C35"/>
    <mergeCell ref="A6:A7"/>
    <mergeCell ref="B6:B7"/>
    <mergeCell ref="C6:C7"/>
    <mergeCell ref="E6:E7"/>
  </mergeCells>
  <phoneticPr fontId="7" type="noConversion"/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workbookViewId="0">
      <selection activeCell="F32" sqref="F32"/>
    </sheetView>
  </sheetViews>
  <sheetFormatPr defaultRowHeight="12.75" x14ac:dyDescent="0.2"/>
  <cols>
    <col min="1" max="1" width="11.5703125" customWidth="1"/>
    <col min="2" max="2" width="35.28515625" customWidth="1"/>
    <col min="3" max="3" width="15.42578125" customWidth="1"/>
    <col min="4" max="4" width="17.85546875" customWidth="1"/>
    <col min="5" max="5" width="16.7109375" style="5" customWidth="1"/>
    <col min="6" max="6" width="15.7109375" customWidth="1"/>
  </cols>
  <sheetData>
    <row r="2" spans="1:6" ht="15.75" x14ac:dyDescent="0.25">
      <c r="B2" s="6" t="s">
        <v>40</v>
      </c>
    </row>
    <row r="3" spans="1:6" x14ac:dyDescent="0.2">
      <c r="B3" s="7" t="s">
        <v>202</v>
      </c>
    </row>
    <row r="6" spans="1:6" ht="22.5" x14ac:dyDescent="0.2">
      <c r="A6" s="1474" t="s">
        <v>45</v>
      </c>
      <c r="B6" s="1474" t="s">
        <v>1</v>
      </c>
      <c r="C6" s="1474" t="s">
        <v>2</v>
      </c>
      <c r="D6" s="12" t="s">
        <v>46</v>
      </c>
      <c r="E6" s="1474" t="s">
        <v>4</v>
      </c>
      <c r="F6" s="1474" t="s">
        <v>5</v>
      </c>
    </row>
    <row r="7" spans="1:6" ht="13.5" thickBot="1" x14ac:dyDescent="0.25">
      <c r="A7" s="1475"/>
      <c r="B7" s="1475"/>
      <c r="C7" s="1475"/>
      <c r="D7" s="13" t="s">
        <v>47</v>
      </c>
      <c r="E7" s="1475"/>
      <c r="F7" s="1475"/>
    </row>
    <row r="8" spans="1:6" x14ac:dyDescent="0.2">
      <c r="A8" s="2">
        <v>1</v>
      </c>
      <c r="B8" s="3" t="s">
        <v>176</v>
      </c>
      <c r="C8" s="3" t="s">
        <v>7</v>
      </c>
      <c r="D8" s="26">
        <v>173.46</v>
      </c>
      <c r="E8" s="4">
        <v>37172</v>
      </c>
      <c r="F8" s="23" t="s">
        <v>12</v>
      </c>
    </row>
    <row r="9" spans="1:6" x14ac:dyDescent="0.2">
      <c r="A9" s="2">
        <v>2</v>
      </c>
      <c r="B9" s="3" t="s">
        <v>90</v>
      </c>
      <c r="C9" s="3" t="s">
        <v>75</v>
      </c>
      <c r="D9" s="26">
        <v>15</v>
      </c>
      <c r="E9" s="2" t="s">
        <v>177</v>
      </c>
      <c r="F9" s="23" t="s">
        <v>31</v>
      </c>
    </row>
    <row r="10" spans="1:6" x14ac:dyDescent="0.2">
      <c r="A10" s="2">
        <v>3</v>
      </c>
      <c r="B10" s="3" t="s">
        <v>178</v>
      </c>
      <c r="C10" s="3" t="s">
        <v>7</v>
      </c>
      <c r="D10" s="26">
        <v>24</v>
      </c>
      <c r="E10" s="2" t="s">
        <v>179</v>
      </c>
      <c r="F10" s="23" t="s">
        <v>12</v>
      </c>
    </row>
    <row r="11" spans="1:6" x14ac:dyDescent="0.2">
      <c r="A11" s="2">
        <v>4</v>
      </c>
      <c r="B11" s="3" t="s">
        <v>180</v>
      </c>
      <c r="C11" s="3" t="s">
        <v>7</v>
      </c>
      <c r="D11" s="26">
        <v>48</v>
      </c>
      <c r="E11" s="4">
        <v>37288</v>
      </c>
      <c r="F11" s="23" t="s">
        <v>130</v>
      </c>
    </row>
    <row r="12" spans="1:6" x14ac:dyDescent="0.2">
      <c r="A12" s="2">
        <v>5</v>
      </c>
      <c r="B12" s="3" t="s">
        <v>181</v>
      </c>
      <c r="C12" s="3" t="s">
        <v>75</v>
      </c>
      <c r="D12" s="26">
        <v>45</v>
      </c>
      <c r="E12" s="4">
        <v>37288</v>
      </c>
      <c r="F12" s="23" t="s">
        <v>31</v>
      </c>
    </row>
    <row r="13" spans="1:6" x14ac:dyDescent="0.2">
      <c r="A13" s="2">
        <v>6</v>
      </c>
      <c r="B13" s="3" t="s">
        <v>27</v>
      </c>
      <c r="C13" s="3" t="s">
        <v>75</v>
      </c>
      <c r="D13" s="26">
        <v>287.87</v>
      </c>
      <c r="E13" s="2" t="s">
        <v>182</v>
      </c>
      <c r="F13" s="23" t="s">
        <v>130</v>
      </c>
    </row>
    <row r="14" spans="1:6" x14ac:dyDescent="0.2">
      <c r="A14" s="2">
        <v>7</v>
      </c>
      <c r="B14" s="3" t="s">
        <v>10</v>
      </c>
      <c r="C14" s="3" t="s">
        <v>75</v>
      </c>
      <c r="D14" s="26">
        <v>40</v>
      </c>
      <c r="E14" s="2" t="s">
        <v>183</v>
      </c>
      <c r="F14" s="23" t="s">
        <v>9</v>
      </c>
    </row>
    <row r="15" spans="1:6" ht="20.25" x14ac:dyDescent="0.2">
      <c r="A15" s="2">
        <v>8</v>
      </c>
      <c r="B15" s="3" t="s">
        <v>184</v>
      </c>
      <c r="C15" s="3" t="s">
        <v>185</v>
      </c>
      <c r="D15" s="26">
        <v>150</v>
      </c>
      <c r="E15" s="2" t="s">
        <v>186</v>
      </c>
      <c r="F15" s="23" t="s">
        <v>187</v>
      </c>
    </row>
    <row r="16" spans="1:6" x14ac:dyDescent="0.2">
      <c r="A16" s="2">
        <v>9</v>
      </c>
      <c r="B16" s="3" t="s">
        <v>188</v>
      </c>
      <c r="C16" s="3" t="s">
        <v>7</v>
      </c>
      <c r="D16" s="26">
        <v>24</v>
      </c>
      <c r="E16" s="4">
        <v>37473</v>
      </c>
      <c r="F16" s="23" t="s">
        <v>130</v>
      </c>
    </row>
    <row r="17" spans="1:6" x14ac:dyDescent="0.2">
      <c r="A17" s="2">
        <v>10</v>
      </c>
      <c r="B17" s="3" t="s">
        <v>189</v>
      </c>
      <c r="C17" s="3" t="s">
        <v>190</v>
      </c>
      <c r="D17" s="26">
        <v>360</v>
      </c>
      <c r="E17" s="4">
        <v>37352</v>
      </c>
      <c r="F17" s="23" t="s">
        <v>130</v>
      </c>
    </row>
    <row r="18" spans="1:6" x14ac:dyDescent="0.2">
      <c r="A18" s="2">
        <v>11</v>
      </c>
      <c r="B18" s="3" t="s">
        <v>191</v>
      </c>
      <c r="C18" s="3" t="s">
        <v>7</v>
      </c>
      <c r="D18" s="26">
        <v>50</v>
      </c>
      <c r="E18" s="4">
        <v>37443</v>
      </c>
      <c r="F18" s="23" t="s">
        <v>130</v>
      </c>
    </row>
    <row r="19" spans="1:6" x14ac:dyDescent="0.2">
      <c r="A19" s="2">
        <v>12</v>
      </c>
      <c r="B19" s="3" t="s">
        <v>192</v>
      </c>
      <c r="C19" s="3" t="s">
        <v>7</v>
      </c>
      <c r="D19" s="26">
        <v>3.3</v>
      </c>
      <c r="E19" s="2" t="s">
        <v>193</v>
      </c>
      <c r="F19" s="23" t="s">
        <v>9</v>
      </c>
    </row>
    <row r="20" spans="1:6" x14ac:dyDescent="0.2">
      <c r="A20" s="2">
        <v>13</v>
      </c>
      <c r="B20" s="3" t="s">
        <v>63</v>
      </c>
      <c r="C20" s="3" t="s">
        <v>194</v>
      </c>
      <c r="D20" s="26">
        <v>140</v>
      </c>
      <c r="E20" s="2" t="s">
        <v>195</v>
      </c>
      <c r="F20" s="23" t="s">
        <v>31</v>
      </c>
    </row>
    <row r="21" spans="1:6" x14ac:dyDescent="0.2">
      <c r="A21" s="2">
        <v>14</v>
      </c>
      <c r="B21" s="3" t="s">
        <v>196</v>
      </c>
      <c r="C21" s="3" t="s">
        <v>7</v>
      </c>
      <c r="D21" s="26">
        <v>30</v>
      </c>
      <c r="E21" s="2" t="s">
        <v>197</v>
      </c>
      <c r="F21" s="23" t="s">
        <v>130</v>
      </c>
    </row>
    <row r="22" spans="1:6" x14ac:dyDescent="0.2">
      <c r="A22" s="2">
        <v>15</v>
      </c>
      <c r="B22" s="3" t="s">
        <v>198</v>
      </c>
      <c r="C22" s="3" t="s">
        <v>7</v>
      </c>
      <c r="D22" s="26">
        <v>10</v>
      </c>
      <c r="E22" s="4">
        <v>37383</v>
      </c>
      <c r="F22" s="23" t="s">
        <v>31</v>
      </c>
    </row>
    <row r="23" spans="1:6" x14ac:dyDescent="0.2">
      <c r="A23" s="2">
        <v>16</v>
      </c>
      <c r="B23" s="3" t="s">
        <v>199</v>
      </c>
      <c r="C23" s="3" t="s">
        <v>7</v>
      </c>
      <c r="D23" s="26">
        <v>16</v>
      </c>
      <c r="E23" s="2" t="s">
        <v>200</v>
      </c>
      <c r="F23" s="23" t="s">
        <v>9</v>
      </c>
    </row>
    <row r="24" spans="1:6" x14ac:dyDescent="0.2">
      <c r="A24" s="2"/>
      <c r="B24" s="23" t="s">
        <v>148</v>
      </c>
      <c r="C24" s="3" t="s">
        <v>149</v>
      </c>
      <c r="D24" s="2" t="s">
        <v>201</v>
      </c>
      <c r="E24" s="2"/>
      <c r="F24" s="23"/>
    </row>
    <row r="25" spans="1:6" ht="13.5" thickBot="1" x14ac:dyDescent="0.25">
      <c r="A25" s="14"/>
      <c r="B25" s="15" t="s">
        <v>36</v>
      </c>
      <c r="C25" s="15"/>
      <c r="D25" s="17">
        <v>1555.11</v>
      </c>
      <c r="E25" s="18"/>
      <c r="F25" s="29"/>
    </row>
    <row r="26" spans="1:6" ht="13.5" thickTop="1" x14ac:dyDescent="0.2"/>
    <row r="27" spans="1:6" x14ac:dyDescent="0.2">
      <c r="B27" s="1479" t="s">
        <v>152</v>
      </c>
      <c r="C27" s="1479"/>
    </row>
    <row r="29" spans="1:6" x14ac:dyDescent="0.2">
      <c r="A29" s="9" t="s">
        <v>9</v>
      </c>
      <c r="B29" s="9" t="s">
        <v>42</v>
      </c>
    </row>
    <row r="30" spans="1:6" x14ac:dyDescent="0.2">
      <c r="A30" s="9" t="s">
        <v>12</v>
      </c>
      <c r="B30" s="9" t="s">
        <v>43</v>
      </c>
    </row>
    <row r="31" spans="1:6" x14ac:dyDescent="0.2">
      <c r="A31" s="9" t="s">
        <v>52</v>
      </c>
      <c r="B31" s="9" t="s">
        <v>70</v>
      </c>
    </row>
    <row r="32" spans="1:6" x14ac:dyDescent="0.2">
      <c r="A32" s="9" t="s">
        <v>31</v>
      </c>
      <c r="B32" s="9" t="s">
        <v>44</v>
      </c>
    </row>
  </sheetData>
  <mergeCells count="6">
    <mergeCell ref="F6:F7"/>
    <mergeCell ref="B27:C27"/>
    <mergeCell ref="A6:A7"/>
    <mergeCell ref="B6:B7"/>
    <mergeCell ref="C6:C7"/>
    <mergeCell ref="E6:E7"/>
  </mergeCells>
  <phoneticPr fontId="7" type="noConversion"/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workbookViewId="0">
      <selection activeCell="E24" sqref="E24"/>
    </sheetView>
  </sheetViews>
  <sheetFormatPr defaultRowHeight="12.75" x14ac:dyDescent="0.2"/>
  <cols>
    <col min="1" max="1" width="15.140625" customWidth="1"/>
    <col min="2" max="2" width="40.28515625" customWidth="1"/>
    <col min="3" max="3" width="17.42578125" customWidth="1"/>
    <col min="4" max="4" width="18.7109375" customWidth="1"/>
    <col min="5" max="5" width="15.140625" style="5" customWidth="1"/>
    <col min="6" max="6" width="17" customWidth="1"/>
  </cols>
  <sheetData>
    <row r="2" spans="1:6" ht="15.75" x14ac:dyDescent="0.25">
      <c r="B2" s="6" t="s">
        <v>40</v>
      </c>
    </row>
    <row r="3" spans="1:6" x14ac:dyDescent="0.2">
      <c r="B3" s="7" t="s">
        <v>172</v>
      </c>
    </row>
    <row r="6" spans="1:6" ht="22.5" x14ac:dyDescent="0.2">
      <c r="A6" s="1474" t="s">
        <v>45</v>
      </c>
      <c r="B6" s="1474" t="s">
        <v>1</v>
      </c>
      <c r="C6" s="1474" t="s">
        <v>2</v>
      </c>
      <c r="D6" s="12" t="s">
        <v>46</v>
      </c>
      <c r="E6" s="1474" t="s">
        <v>4</v>
      </c>
      <c r="F6" s="1474" t="s">
        <v>5</v>
      </c>
    </row>
    <row r="7" spans="1:6" ht="13.5" thickBot="1" x14ac:dyDescent="0.25">
      <c r="A7" s="1475"/>
      <c r="B7" s="1475"/>
      <c r="C7" s="1475"/>
      <c r="D7" s="13" t="s">
        <v>47</v>
      </c>
      <c r="E7" s="1475"/>
      <c r="F7" s="1475"/>
    </row>
    <row r="8" spans="1:6" x14ac:dyDescent="0.2">
      <c r="A8" s="2">
        <v>1</v>
      </c>
      <c r="B8" s="3" t="s">
        <v>153</v>
      </c>
      <c r="C8" s="3" t="s">
        <v>7</v>
      </c>
      <c r="D8" s="26">
        <v>8</v>
      </c>
      <c r="E8" s="4">
        <v>36718</v>
      </c>
      <c r="F8" s="23" t="s">
        <v>130</v>
      </c>
    </row>
    <row r="9" spans="1:6" x14ac:dyDescent="0.2">
      <c r="A9" s="2">
        <v>2</v>
      </c>
      <c r="B9" s="3" t="s">
        <v>137</v>
      </c>
      <c r="C9" s="3" t="s">
        <v>7</v>
      </c>
      <c r="D9" s="26">
        <v>50</v>
      </c>
      <c r="E9" s="2" t="s">
        <v>154</v>
      </c>
      <c r="F9" s="23" t="s">
        <v>12</v>
      </c>
    </row>
    <row r="10" spans="1:6" x14ac:dyDescent="0.2">
      <c r="A10" s="2">
        <v>3</v>
      </c>
      <c r="B10" s="3" t="s">
        <v>155</v>
      </c>
      <c r="C10" s="3" t="s">
        <v>7</v>
      </c>
      <c r="D10" s="26">
        <v>5</v>
      </c>
      <c r="E10" s="4">
        <v>36872</v>
      </c>
      <c r="F10" s="23" t="s">
        <v>156</v>
      </c>
    </row>
    <row r="11" spans="1:6" x14ac:dyDescent="0.2">
      <c r="A11" s="2">
        <v>4</v>
      </c>
      <c r="B11" s="3" t="s">
        <v>157</v>
      </c>
      <c r="C11" s="3" t="s">
        <v>7</v>
      </c>
      <c r="D11" s="26">
        <v>7.5</v>
      </c>
      <c r="E11" s="2" t="s">
        <v>158</v>
      </c>
      <c r="F11" s="23" t="s">
        <v>159</v>
      </c>
    </row>
    <row r="12" spans="1:6" x14ac:dyDescent="0.2">
      <c r="A12" s="2">
        <v>5</v>
      </c>
      <c r="B12" s="3" t="s">
        <v>160</v>
      </c>
      <c r="C12" s="3" t="s">
        <v>75</v>
      </c>
      <c r="D12" s="26">
        <v>12.58</v>
      </c>
      <c r="E12" s="4">
        <v>37228</v>
      </c>
      <c r="F12" s="23" t="s">
        <v>31</v>
      </c>
    </row>
    <row r="13" spans="1:6" x14ac:dyDescent="0.2">
      <c r="A13" s="1478">
        <v>6</v>
      </c>
      <c r="B13" s="1476" t="s">
        <v>161</v>
      </c>
      <c r="C13" s="3" t="s">
        <v>7</v>
      </c>
      <c r="D13" s="1477">
        <v>150</v>
      </c>
      <c r="E13" s="1478" t="s">
        <v>163</v>
      </c>
      <c r="F13" s="1480" t="s">
        <v>164</v>
      </c>
    </row>
    <row r="14" spans="1:6" x14ac:dyDescent="0.2">
      <c r="A14" s="1478"/>
      <c r="B14" s="1476"/>
      <c r="C14" s="3" t="s">
        <v>162</v>
      </c>
      <c r="D14" s="1477"/>
      <c r="E14" s="1478"/>
      <c r="F14" s="1480"/>
    </row>
    <row r="15" spans="1:6" x14ac:dyDescent="0.2">
      <c r="A15" s="2">
        <v>7</v>
      </c>
      <c r="B15" s="3" t="s">
        <v>63</v>
      </c>
      <c r="C15" s="3" t="s">
        <v>75</v>
      </c>
      <c r="D15" s="26">
        <v>119.21</v>
      </c>
      <c r="E15" s="2" t="s">
        <v>165</v>
      </c>
      <c r="F15" s="23" t="s">
        <v>9</v>
      </c>
    </row>
    <row r="16" spans="1:6" x14ac:dyDescent="0.2">
      <c r="A16" s="2">
        <v>8</v>
      </c>
      <c r="B16" s="3" t="s">
        <v>166</v>
      </c>
      <c r="C16" s="3" t="s">
        <v>7</v>
      </c>
      <c r="D16" s="26">
        <v>48</v>
      </c>
      <c r="E16" s="2" t="s">
        <v>167</v>
      </c>
      <c r="F16" s="23" t="s">
        <v>168</v>
      </c>
    </row>
    <row r="17" spans="1:6" x14ac:dyDescent="0.2">
      <c r="A17" s="2">
        <v>9</v>
      </c>
      <c r="B17" s="3" t="s">
        <v>92</v>
      </c>
      <c r="C17" s="3" t="s">
        <v>169</v>
      </c>
      <c r="D17" s="26">
        <v>234</v>
      </c>
      <c r="E17" s="2" t="s">
        <v>170</v>
      </c>
      <c r="F17" s="23" t="s">
        <v>12</v>
      </c>
    </row>
    <row r="18" spans="1:6" x14ac:dyDescent="0.2">
      <c r="A18" s="2"/>
      <c r="B18" s="23" t="s">
        <v>148</v>
      </c>
      <c r="C18" s="3" t="s">
        <v>149</v>
      </c>
      <c r="D18" s="2" t="s">
        <v>171</v>
      </c>
      <c r="E18" s="2"/>
      <c r="F18" s="23"/>
    </row>
    <row r="19" spans="1:6" ht="13.5" thickBot="1" x14ac:dyDescent="0.25">
      <c r="A19" s="28"/>
      <c r="B19" s="15" t="s">
        <v>36</v>
      </c>
      <c r="C19" s="16"/>
      <c r="D19" s="17">
        <v>717.2</v>
      </c>
      <c r="E19" s="18"/>
      <c r="F19" s="29"/>
    </row>
    <row r="20" spans="1:6" ht="13.5" thickTop="1" x14ac:dyDescent="0.2"/>
    <row r="21" spans="1:6" x14ac:dyDescent="0.2">
      <c r="B21" s="1479" t="s">
        <v>152</v>
      </c>
      <c r="C21" s="1479"/>
    </row>
    <row r="25" spans="1:6" x14ac:dyDescent="0.2">
      <c r="A25" s="9" t="s">
        <v>9</v>
      </c>
      <c r="B25" s="9" t="s">
        <v>42</v>
      </c>
    </row>
    <row r="26" spans="1:6" x14ac:dyDescent="0.2">
      <c r="A26" s="9" t="s">
        <v>12</v>
      </c>
      <c r="B26" s="9" t="s">
        <v>43</v>
      </c>
    </row>
    <row r="27" spans="1:6" x14ac:dyDescent="0.2">
      <c r="A27" s="9" t="s">
        <v>156</v>
      </c>
      <c r="B27" s="9" t="s">
        <v>173</v>
      </c>
    </row>
    <row r="28" spans="1:6" x14ac:dyDescent="0.2">
      <c r="A28" s="9" t="s">
        <v>52</v>
      </c>
      <c r="B28" s="9" t="s">
        <v>70</v>
      </c>
    </row>
    <row r="29" spans="1:6" x14ac:dyDescent="0.2">
      <c r="A29" s="9" t="s">
        <v>130</v>
      </c>
      <c r="B29" s="1473" t="s">
        <v>131</v>
      </c>
      <c r="C29" s="1473"/>
    </row>
    <row r="30" spans="1:6" x14ac:dyDescent="0.2">
      <c r="A30" s="9" t="s">
        <v>174</v>
      </c>
      <c r="B30" s="9" t="s">
        <v>175</v>
      </c>
    </row>
  </sheetData>
  <mergeCells count="12">
    <mergeCell ref="B29:C29"/>
    <mergeCell ref="F6:F7"/>
    <mergeCell ref="E13:E14"/>
    <mergeCell ref="F13:F14"/>
    <mergeCell ref="C6:C7"/>
    <mergeCell ref="E6:E7"/>
    <mergeCell ref="B21:C21"/>
    <mergeCell ref="A6:A7"/>
    <mergeCell ref="B6:B7"/>
    <mergeCell ref="A13:A14"/>
    <mergeCell ref="B13:B14"/>
    <mergeCell ref="D13:D14"/>
  </mergeCells>
  <phoneticPr fontId="7" type="noConversion"/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workbookViewId="0">
      <selection activeCell="C30" sqref="C30"/>
    </sheetView>
  </sheetViews>
  <sheetFormatPr defaultRowHeight="12.75" x14ac:dyDescent="0.2"/>
  <cols>
    <col min="2" max="2" width="30.140625" customWidth="1"/>
    <col min="3" max="3" width="23.5703125" customWidth="1"/>
    <col min="4" max="4" width="14.140625" customWidth="1"/>
    <col min="5" max="5" width="18.42578125" style="5" customWidth="1"/>
    <col min="6" max="6" width="12" customWidth="1"/>
  </cols>
  <sheetData>
    <row r="2" spans="1:6" ht="15.75" x14ac:dyDescent="0.25">
      <c r="B2" s="6" t="s">
        <v>40</v>
      </c>
    </row>
    <row r="3" spans="1:6" x14ac:dyDescent="0.2">
      <c r="B3" s="7" t="s">
        <v>151</v>
      </c>
    </row>
    <row r="6" spans="1:6" ht="22.5" x14ac:dyDescent="0.2">
      <c r="A6" s="1474" t="s">
        <v>0</v>
      </c>
      <c r="B6" s="1474" t="s">
        <v>1</v>
      </c>
      <c r="C6" s="1474" t="s">
        <v>2</v>
      </c>
      <c r="D6" s="12" t="s">
        <v>46</v>
      </c>
      <c r="E6" s="1474" t="s">
        <v>4</v>
      </c>
      <c r="F6" s="1474" t="s">
        <v>5</v>
      </c>
    </row>
    <row r="7" spans="1:6" ht="13.5" thickBot="1" x14ac:dyDescent="0.25">
      <c r="A7" s="1475"/>
      <c r="B7" s="1475"/>
      <c r="C7" s="1475"/>
      <c r="D7" s="13" t="s">
        <v>47</v>
      </c>
      <c r="E7" s="1475"/>
      <c r="F7" s="1475"/>
    </row>
    <row r="8" spans="1:6" x14ac:dyDescent="0.2">
      <c r="A8" s="2">
        <v>1</v>
      </c>
      <c r="B8" s="23" t="s">
        <v>132</v>
      </c>
      <c r="C8" s="3" t="s">
        <v>7</v>
      </c>
      <c r="D8" s="2">
        <v>3.26</v>
      </c>
      <c r="E8" s="2" t="s">
        <v>133</v>
      </c>
      <c r="F8" s="23" t="s">
        <v>9</v>
      </c>
    </row>
    <row r="9" spans="1:6" x14ac:dyDescent="0.2">
      <c r="A9" s="2">
        <v>2</v>
      </c>
      <c r="B9" s="23" t="s">
        <v>134</v>
      </c>
      <c r="C9" s="3" t="s">
        <v>7</v>
      </c>
      <c r="D9" s="2">
        <v>175</v>
      </c>
      <c r="E9" s="2" t="s">
        <v>135</v>
      </c>
      <c r="F9" s="23" t="s">
        <v>136</v>
      </c>
    </row>
    <row r="10" spans="1:6" x14ac:dyDescent="0.2">
      <c r="A10" s="2">
        <v>3</v>
      </c>
      <c r="B10" s="23" t="s">
        <v>137</v>
      </c>
      <c r="C10" s="3" t="s">
        <v>138</v>
      </c>
      <c r="D10" s="2">
        <v>50</v>
      </c>
      <c r="E10" s="2" t="s">
        <v>139</v>
      </c>
      <c r="F10" s="23" t="s">
        <v>12</v>
      </c>
    </row>
    <row r="11" spans="1:6" x14ac:dyDescent="0.2">
      <c r="A11" s="2">
        <v>4</v>
      </c>
      <c r="B11" s="23" t="s">
        <v>22</v>
      </c>
      <c r="C11" s="3" t="s">
        <v>75</v>
      </c>
      <c r="D11" s="2">
        <v>89.6</v>
      </c>
      <c r="E11" s="2" t="s">
        <v>140</v>
      </c>
      <c r="F11" s="23" t="s">
        <v>9</v>
      </c>
    </row>
    <row r="12" spans="1:6" x14ac:dyDescent="0.2">
      <c r="A12" s="2">
        <v>5</v>
      </c>
      <c r="B12" s="23" t="s">
        <v>141</v>
      </c>
      <c r="C12" s="3" t="s">
        <v>7</v>
      </c>
      <c r="D12" s="2">
        <v>24</v>
      </c>
      <c r="E12" s="4">
        <v>36527</v>
      </c>
      <c r="F12" s="23" t="s">
        <v>31</v>
      </c>
    </row>
    <row r="13" spans="1:6" x14ac:dyDescent="0.2">
      <c r="A13" s="2">
        <v>6</v>
      </c>
      <c r="B13" s="23" t="s">
        <v>115</v>
      </c>
      <c r="C13" s="3" t="s">
        <v>75</v>
      </c>
      <c r="D13" s="2">
        <v>20</v>
      </c>
      <c r="E13" s="2" t="s">
        <v>142</v>
      </c>
      <c r="F13" s="23" t="s">
        <v>31</v>
      </c>
    </row>
    <row r="14" spans="1:6" x14ac:dyDescent="0.2">
      <c r="A14" s="2">
        <v>7</v>
      </c>
      <c r="B14" s="23" t="s">
        <v>84</v>
      </c>
      <c r="C14" s="3" t="s">
        <v>75</v>
      </c>
      <c r="D14" s="2">
        <v>15</v>
      </c>
      <c r="E14" s="2" t="s">
        <v>143</v>
      </c>
      <c r="F14" s="23" t="s">
        <v>31</v>
      </c>
    </row>
    <row r="15" spans="1:6" x14ac:dyDescent="0.2">
      <c r="A15" s="2">
        <v>8</v>
      </c>
      <c r="B15" s="23" t="s">
        <v>144</v>
      </c>
      <c r="C15" s="3" t="s">
        <v>7</v>
      </c>
      <c r="D15" s="2">
        <v>10.199999999999999</v>
      </c>
      <c r="E15" s="2" t="s">
        <v>145</v>
      </c>
      <c r="F15" s="23" t="s">
        <v>12</v>
      </c>
    </row>
    <row r="16" spans="1:6" x14ac:dyDescent="0.2">
      <c r="A16" s="2">
        <v>9</v>
      </c>
      <c r="B16" s="23" t="s">
        <v>146</v>
      </c>
      <c r="C16" s="3" t="s">
        <v>7</v>
      </c>
      <c r="D16" s="2">
        <v>150</v>
      </c>
      <c r="E16" s="2" t="s">
        <v>147</v>
      </c>
      <c r="F16" s="23" t="s">
        <v>12</v>
      </c>
    </row>
    <row r="17" spans="1:6" x14ac:dyDescent="0.2">
      <c r="A17" s="2"/>
      <c r="B17" s="23" t="s">
        <v>148</v>
      </c>
      <c r="C17" s="3" t="s">
        <v>149</v>
      </c>
      <c r="D17" s="2" t="s">
        <v>150</v>
      </c>
      <c r="E17" s="2"/>
      <c r="F17" s="23"/>
    </row>
    <row r="18" spans="1:6" ht="13.5" thickBot="1" x14ac:dyDescent="0.25">
      <c r="A18" s="21"/>
      <c r="B18" s="15" t="s">
        <v>36</v>
      </c>
      <c r="C18" s="16"/>
      <c r="D18" s="17">
        <v>630.30999999999995</v>
      </c>
      <c r="E18" s="21"/>
      <c r="F18" s="25"/>
    </row>
    <row r="19" spans="1:6" ht="13.5" thickTop="1" x14ac:dyDescent="0.2"/>
    <row r="20" spans="1:6" x14ac:dyDescent="0.2">
      <c r="B20" s="1479" t="s">
        <v>152</v>
      </c>
      <c r="C20" s="1479"/>
    </row>
    <row r="22" spans="1:6" x14ac:dyDescent="0.2">
      <c r="A22" s="9" t="s">
        <v>9</v>
      </c>
      <c r="B22" s="9" t="s">
        <v>42</v>
      </c>
    </row>
    <row r="23" spans="1:6" x14ac:dyDescent="0.2">
      <c r="A23" s="9" t="s">
        <v>12</v>
      </c>
      <c r="B23" s="9" t="s">
        <v>43</v>
      </c>
    </row>
    <row r="24" spans="1:6" x14ac:dyDescent="0.2">
      <c r="A24" s="9" t="s">
        <v>31</v>
      </c>
      <c r="B24" s="9" t="s">
        <v>44</v>
      </c>
    </row>
  </sheetData>
  <mergeCells count="6">
    <mergeCell ref="F6:F7"/>
    <mergeCell ref="B20:C20"/>
    <mergeCell ref="A6:A7"/>
    <mergeCell ref="B6:B7"/>
    <mergeCell ref="C6:C7"/>
    <mergeCell ref="E6:E7"/>
  </mergeCells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zoomScale="90" zoomScaleNormal="90" workbookViewId="0">
      <selection activeCell="A125" sqref="A125:G126"/>
    </sheetView>
  </sheetViews>
  <sheetFormatPr defaultRowHeight="12.75" x14ac:dyDescent="0.2"/>
  <cols>
    <col min="1" max="1" width="4.7109375" customWidth="1"/>
    <col min="2" max="2" width="35.140625" customWidth="1"/>
    <col min="3" max="3" width="28.140625" bestFit="1" customWidth="1"/>
    <col min="4" max="4" width="16.85546875" customWidth="1"/>
    <col min="5" max="5" width="26.140625" customWidth="1"/>
    <col min="6" max="6" width="23" bestFit="1" customWidth="1"/>
    <col min="7" max="7" width="43" customWidth="1"/>
    <col min="8" max="8" width="27.140625" bestFit="1" customWidth="1"/>
    <col min="9" max="9" width="21.5703125" customWidth="1"/>
    <col min="10" max="10" width="18.7109375" bestFit="1" customWidth="1"/>
    <col min="11" max="11" width="16.5703125" bestFit="1" customWidth="1"/>
    <col min="12" max="12" width="16" bestFit="1" customWidth="1"/>
    <col min="13" max="13" width="12.5703125" customWidth="1"/>
    <col min="14" max="14" width="20" customWidth="1"/>
    <col min="15" max="15" width="10.7109375" bestFit="1" customWidth="1"/>
  </cols>
  <sheetData>
    <row r="1" spans="1:15" ht="12.75" customHeight="1" x14ac:dyDescent="0.2">
      <c r="A1" s="1340" t="s">
        <v>2938</v>
      </c>
      <c r="B1" s="1340"/>
      <c r="C1" s="1340"/>
      <c r="D1" s="1340"/>
      <c r="E1" s="1340"/>
      <c r="F1" s="1340"/>
      <c r="G1" s="1340"/>
      <c r="H1" s="1340"/>
      <c r="I1" s="1340"/>
      <c r="J1" s="1340"/>
      <c r="K1" s="1340"/>
      <c r="L1" s="1340"/>
      <c r="M1" s="1340"/>
      <c r="N1" s="1340"/>
      <c r="O1" s="1340"/>
    </row>
    <row r="2" spans="1:15" ht="12.75" customHeight="1" x14ac:dyDescent="0.2">
      <c r="A2" s="1340"/>
      <c r="B2" s="1340"/>
      <c r="C2" s="1340"/>
      <c r="D2" s="1340"/>
      <c r="E2" s="1340"/>
      <c r="F2" s="1340"/>
      <c r="G2" s="1340"/>
      <c r="H2" s="1340"/>
      <c r="I2" s="1340"/>
      <c r="J2" s="1340"/>
      <c r="K2" s="1340"/>
      <c r="L2" s="1340"/>
      <c r="M2" s="1340"/>
      <c r="N2" s="1340"/>
      <c r="O2" s="1340"/>
    </row>
    <row r="3" spans="1:15" ht="12.75" customHeight="1" x14ac:dyDescent="0.2">
      <c r="A3" s="1340"/>
      <c r="B3" s="1340"/>
      <c r="C3" s="1340"/>
      <c r="D3" s="1340"/>
      <c r="E3" s="1340"/>
      <c r="F3" s="1340"/>
      <c r="G3" s="1340"/>
      <c r="H3" s="1340"/>
      <c r="I3" s="1340"/>
      <c r="J3" s="1340"/>
      <c r="K3" s="1340"/>
      <c r="L3" s="1340"/>
      <c r="M3" s="1340"/>
      <c r="N3" s="1340"/>
      <c r="O3" s="1340"/>
    </row>
    <row r="4" spans="1:15" ht="13.5" customHeight="1" thickBot="1" x14ac:dyDescent="0.25">
      <c r="A4" s="1341"/>
      <c r="B4" s="1341"/>
      <c r="C4" s="1341"/>
      <c r="D4" s="1341"/>
      <c r="E4" s="1341"/>
      <c r="F4" s="1341"/>
      <c r="G4" s="1341"/>
      <c r="H4" s="1341"/>
      <c r="I4" s="1341"/>
      <c r="J4" s="1341"/>
      <c r="K4" s="1341"/>
      <c r="L4" s="1341"/>
      <c r="M4" s="1341"/>
      <c r="N4" s="1341"/>
      <c r="O4" s="1341"/>
    </row>
    <row r="5" spans="1:15" ht="27.75" thickTop="1" thickBot="1" x14ac:dyDescent="0.25">
      <c r="A5" s="1339" t="s">
        <v>1597</v>
      </c>
      <c r="B5" s="1339"/>
      <c r="C5" s="1339"/>
      <c r="D5" s="1339"/>
      <c r="E5" s="1339"/>
      <c r="F5" s="1339"/>
      <c r="G5" s="1339"/>
      <c r="H5" s="1339"/>
      <c r="I5" s="1339"/>
      <c r="J5" s="1339"/>
      <c r="K5" s="1339"/>
      <c r="L5" s="1339"/>
      <c r="M5" s="1339"/>
      <c r="N5" s="1339"/>
      <c r="O5" s="1339"/>
    </row>
    <row r="6" spans="1:15" ht="24.75" customHeight="1" thickTop="1" x14ac:dyDescent="0.2">
      <c r="A6" s="1357" t="s">
        <v>700</v>
      </c>
      <c r="B6" s="1357" t="s">
        <v>1057</v>
      </c>
      <c r="C6" s="1357" t="s">
        <v>508</v>
      </c>
      <c r="D6" s="1357" t="s">
        <v>900</v>
      </c>
      <c r="E6" s="1357" t="s">
        <v>901</v>
      </c>
      <c r="F6" s="1362" t="s">
        <v>1266</v>
      </c>
      <c r="G6" s="1362" t="s">
        <v>1267</v>
      </c>
      <c r="H6" s="1362" t="s">
        <v>1268</v>
      </c>
      <c r="I6" s="805" t="s">
        <v>1895</v>
      </c>
      <c r="J6" s="806" t="s">
        <v>1269</v>
      </c>
      <c r="K6" s="1344" t="s">
        <v>1270</v>
      </c>
      <c r="L6" s="805" t="s">
        <v>1598</v>
      </c>
      <c r="M6" s="1362" t="s">
        <v>1270</v>
      </c>
      <c r="N6" s="1357" t="s">
        <v>263</v>
      </c>
      <c r="O6" s="1362" t="s">
        <v>1058</v>
      </c>
    </row>
    <row r="7" spans="1:15" ht="13.5" thickBot="1" x14ac:dyDescent="0.25">
      <c r="A7" s="1369"/>
      <c r="B7" s="1369"/>
      <c r="C7" s="1369"/>
      <c r="D7" s="1369"/>
      <c r="E7" s="1369"/>
      <c r="F7" s="1363"/>
      <c r="G7" s="1363"/>
      <c r="H7" s="1363"/>
      <c r="I7" s="807"/>
      <c r="J7" s="808" t="s">
        <v>1272</v>
      </c>
      <c r="K7" s="1368"/>
      <c r="L7" s="808" t="s">
        <v>1272</v>
      </c>
      <c r="M7" s="1363"/>
      <c r="N7" s="1369"/>
      <c r="O7" s="1363"/>
    </row>
    <row r="8" spans="1:15" ht="64.5" thickTop="1" x14ac:dyDescent="0.2">
      <c r="A8" s="809">
        <v>1</v>
      </c>
      <c r="B8" s="640" t="s">
        <v>2939</v>
      </c>
      <c r="C8" s="614" t="s">
        <v>2325</v>
      </c>
      <c r="D8" s="810">
        <v>1</v>
      </c>
      <c r="E8" s="811">
        <v>30750500</v>
      </c>
      <c r="F8" s="812">
        <f>E8-D8+1</f>
        <v>30750500</v>
      </c>
      <c r="G8" s="812">
        <v>100</v>
      </c>
      <c r="H8" s="812">
        <f>F8*G8</f>
        <v>3075050000</v>
      </c>
      <c r="I8" s="813">
        <v>12300200</v>
      </c>
      <c r="J8" s="814">
        <f>(2075658*125)+(10224542*137.58)</f>
        <v>1666149738.3600001</v>
      </c>
      <c r="K8" s="815">
        <f>I8/F8</f>
        <v>0.4</v>
      </c>
      <c r="L8" s="816">
        <f>H8-J8</f>
        <v>1408900261.6399999</v>
      </c>
      <c r="M8" s="817">
        <f>1-K8</f>
        <v>0.6</v>
      </c>
      <c r="N8" s="818"/>
      <c r="O8" s="819" t="s">
        <v>2940</v>
      </c>
    </row>
    <row r="9" spans="1:15" x14ac:dyDescent="0.2">
      <c r="A9" s="820">
        <v>2</v>
      </c>
      <c r="B9" s="171" t="s">
        <v>2941</v>
      </c>
      <c r="C9" s="210" t="s">
        <v>730</v>
      </c>
      <c r="D9" s="821">
        <v>1</v>
      </c>
      <c r="E9" s="822">
        <v>19125000</v>
      </c>
      <c r="F9" s="823">
        <f>E9</f>
        <v>19125000</v>
      </c>
      <c r="G9" s="823">
        <v>100</v>
      </c>
      <c r="H9" s="823">
        <f>F9*100</f>
        <v>1912500000</v>
      </c>
      <c r="I9" s="824">
        <v>3825000</v>
      </c>
      <c r="J9" s="825">
        <f>I9*100</f>
        <v>382500000</v>
      </c>
      <c r="K9" s="826">
        <f>I9/F9</f>
        <v>0.2</v>
      </c>
      <c r="L9" s="827">
        <f>H9-J9</f>
        <v>1530000000</v>
      </c>
      <c r="M9" s="828">
        <f>1-K9</f>
        <v>0.8</v>
      </c>
      <c r="N9" s="793" t="s">
        <v>2271</v>
      </c>
      <c r="O9" s="829" t="s">
        <v>2942</v>
      </c>
    </row>
    <row r="10" spans="1:15" ht="25.5" x14ac:dyDescent="0.2">
      <c r="A10" s="809">
        <v>3</v>
      </c>
      <c r="B10" s="640" t="s">
        <v>2943</v>
      </c>
      <c r="C10" s="814" t="s">
        <v>944</v>
      </c>
      <c r="D10" s="810">
        <v>1</v>
      </c>
      <c r="E10" s="810">
        <v>7000000</v>
      </c>
      <c r="F10" s="810">
        <v>7000000</v>
      </c>
      <c r="G10" s="812">
        <v>100</v>
      </c>
      <c r="H10" s="812">
        <f>F10*100</f>
        <v>700000000</v>
      </c>
      <c r="I10" s="810">
        <v>1400000</v>
      </c>
      <c r="J10" s="810">
        <f>I10*100</f>
        <v>140000000</v>
      </c>
      <c r="K10" s="815">
        <v>0.2</v>
      </c>
      <c r="L10" s="816">
        <f>E10*100-J10</f>
        <v>560000000</v>
      </c>
      <c r="M10" s="817">
        <v>0.8</v>
      </c>
      <c r="N10" s="830" t="s">
        <v>2944</v>
      </c>
      <c r="O10" s="819" t="s">
        <v>2945</v>
      </c>
    </row>
    <row r="11" spans="1:15" x14ac:dyDescent="0.2">
      <c r="A11" s="210">
        <v>4</v>
      </c>
      <c r="B11" s="171" t="s">
        <v>2946</v>
      </c>
      <c r="C11" s="210" t="s">
        <v>944</v>
      </c>
      <c r="D11" s="821">
        <v>1</v>
      </c>
      <c r="E11" s="315">
        <v>6875000</v>
      </c>
      <c r="F11" s="315">
        <v>6875000</v>
      </c>
      <c r="G11" s="645">
        <v>100</v>
      </c>
      <c r="H11" s="823">
        <f>F11*100</f>
        <v>687500000</v>
      </c>
      <c r="I11" s="315">
        <v>1375000</v>
      </c>
      <c r="J11" s="825">
        <f>I11*100</f>
        <v>137500000</v>
      </c>
      <c r="K11" s="826">
        <f>I11/F11</f>
        <v>0.2</v>
      </c>
      <c r="L11" s="827">
        <f>E11*100-J11</f>
        <v>550000000</v>
      </c>
      <c r="M11" s="828">
        <f>1-K11</f>
        <v>0.8</v>
      </c>
      <c r="N11" s="645" t="s">
        <v>2947</v>
      </c>
      <c r="O11" s="829" t="s">
        <v>2945</v>
      </c>
    </row>
    <row r="12" spans="1:15" ht="63.75" x14ac:dyDescent="0.2">
      <c r="A12" s="614">
        <v>5</v>
      </c>
      <c r="B12" s="640" t="s">
        <v>2948</v>
      </c>
      <c r="C12" s="614" t="s">
        <v>2325</v>
      </c>
      <c r="D12" s="799">
        <v>1</v>
      </c>
      <c r="E12" s="812">
        <v>42900000</v>
      </c>
      <c r="F12" s="812">
        <v>42900000</v>
      </c>
      <c r="G12" s="615">
        <v>100</v>
      </c>
      <c r="H12" s="812">
        <v>4290000000</v>
      </c>
      <c r="I12" s="701">
        <v>2400000</v>
      </c>
      <c r="J12" s="814"/>
      <c r="K12" s="831">
        <v>5.16E-2</v>
      </c>
      <c r="L12" s="816">
        <v>4050000000</v>
      </c>
      <c r="M12" s="832">
        <v>0.87090000000000001</v>
      </c>
      <c r="N12" s="615" t="s">
        <v>1071</v>
      </c>
      <c r="O12" s="819" t="s">
        <v>2949</v>
      </c>
    </row>
    <row r="13" spans="1:15" ht="38.25" x14ac:dyDescent="0.2">
      <c r="A13" s="210">
        <v>6</v>
      </c>
      <c r="B13" s="171" t="s">
        <v>2950</v>
      </c>
      <c r="C13" s="210" t="s">
        <v>944</v>
      </c>
      <c r="D13" s="821">
        <v>1</v>
      </c>
      <c r="E13" s="315">
        <v>100000000</v>
      </c>
      <c r="F13" s="315">
        <v>100000000</v>
      </c>
      <c r="G13" s="645">
        <v>100</v>
      </c>
      <c r="H13" s="823">
        <v>10000000000</v>
      </c>
      <c r="I13" s="315">
        <v>30000000</v>
      </c>
      <c r="J13" s="825">
        <f>I13*206</f>
        <v>6180000000</v>
      </c>
      <c r="K13" s="826">
        <v>0.3</v>
      </c>
      <c r="L13" s="827">
        <v>7000000000</v>
      </c>
      <c r="M13" s="828">
        <v>0.7</v>
      </c>
      <c r="N13" s="645" t="s">
        <v>2951</v>
      </c>
      <c r="O13" s="829" t="s">
        <v>2949</v>
      </c>
    </row>
    <row r="14" spans="1:15" ht="25.5" x14ac:dyDescent="0.2">
      <c r="A14" s="614">
        <v>7</v>
      </c>
      <c r="B14" s="640" t="s">
        <v>2952</v>
      </c>
      <c r="C14" s="614" t="s">
        <v>2325</v>
      </c>
      <c r="D14" s="833">
        <v>42900001</v>
      </c>
      <c r="E14" s="701">
        <f>D14+3600000-1</f>
        <v>46500000</v>
      </c>
      <c r="F14" s="701">
        <v>3600000</v>
      </c>
      <c r="G14" s="834">
        <v>360.9</v>
      </c>
      <c r="H14" s="812">
        <f>F14*G14</f>
        <v>1299240000</v>
      </c>
      <c r="I14" s="701">
        <v>3600000</v>
      </c>
      <c r="J14" s="814">
        <f>I14*360.9</f>
        <v>1299240000</v>
      </c>
      <c r="K14" s="831">
        <f>I14/E14</f>
        <v>7.7419354838709681E-2</v>
      </c>
      <c r="L14" s="816">
        <v>4050000000</v>
      </c>
      <c r="M14" s="832">
        <v>0.87090000000000001</v>
      </c>
      <c r="N14" s="615" t="s">
        <v>1071</v>
      </c>
      <c r="O14" s="819" t="s">
        <v>2953</v>
      </c>
    </row>
    <row r="15" spans="1:15" ht="63.75" x14ac:dyDescent="0.2">
      <c r="A15" s="210">
        <v>8</v>
      </c>
      <c r="B15" s="835" t="s">
        <v>2954</v>
      </c>
      <c r="C15" s="210" t="s">
        <v>2325</v>
      </c>
      <c r="D15" s="780">
        <v>1</v>
      </c>
      <c r="E15" s="315">
        <v>17844040</v>
      </c>
      <c r="F15" s="315">
        <v>17844040</v>
      </c>
      <c r="G15" s="836">
        <v>100</v>
      </c>
      <c r="H15" s="823">
        <v>17844040</v>
      </c>
      <c r="I15" s="315">
        <v>770640</v>
      </c>
      <c r="J15" s="825"/>
      <c r="K15" s="837">
        <v>4.0500000000000001E-2</v>
      </c>
      <c r="L15" s="827">
        <v>1707340000</v>
      </c>
      <c r="M15" s="838">
        <v>0.89859999999999995</v>
      </c>
      <c r="N15" s="645" t="s">
        <v>1071</v>
      </c>
      <c r="O15" s="829" t="s">
        <v>2955</v>
      </c>
    </row>
    <row r="16" spans="1:15" ht="26.25" thickBot="1" x14ac:dyDescent="0.25">
      <c r="A16" s="614">
        <v>9</v>
      </c>
      <c r="B16" s="640" t="s">
        <v>2956</v>
      </c>
      <c r="C16" s="614" t="s">
        <v>2325</v>
      </c>
      <c r="D16" s="833">
        <v>17844041</v>
      </c>
      <c r="E16" s="701">
        <v>19000000</v>
      </c>
      <c r="F16" s="701">
        <v>1155960</v>
      </c>
      <c r="G16" s="834">
        <v>820.8</v>
      </c>
      <c r="H16" s="812">
        <f>F16*G16</f>
        <v>948811968</v>
      </c>
      <c r="I16" s="701">
        <v>1155960</v>
      </c>
      <c r="J16" s="814">
        <v>948811968</v>
      </c>
      <c r="K16" s="831">
        <v>6.0839999999999998E-2</v>
      </c>
      <c r="L16" s="816">
        <v>1707340000</v>
      </c>
      <c r="M16" s="832">
        <v>0.89859999999999995</v>
      </c>
      <c r="N16" s="615" t="s">
        <v>1071</v>
      </c>
      <c r="O16" s="819" t="s">
        <v>2957</v>
      </c>
    </row>
    <row r="17" spans="1:15" ht="14.25" thickTop="1" thickBot="1" x14ac:dyDescent="0.25">
      <c r="A17" s="839"/>
      <c r="B17" s="840"/>
      <c r="C17" s="840"/>
      <c r="D17" s="840"/>
      <c r="E17" s="841" t="s">
        <v>39</v>
      </c>
      <c r="F17" s="842">
        <f>SUM(F8:F16)</f>
        <v>229250500</v>
      </c>
      <c r="G17" s="842"/>
      <c r="H17" s="842">
        <f>SUM(H8:H16)</f>
        <v>22930946008</v>
      </c>
      <c r="I17" s="842">
        <f>SUM(I9:I16)</f>
        <v>44526600</v>
      </c>
      <c r="J17" s="842">
        <f>SUM(J8:J16)</f>
        <v>10754201706.360001</v>
      </c>
      <c r="K17" s="843"/>
      <c r="L17" s="842">
        <f>SUM(L8:L16)</f>
        <v>22563580261.639999</v>
      </c>
      <c r="M17" s="842"/>
      <c r="N17" s="840"/>
      <c r="O17" s="839"/>
    </row>
    <row r="18" spans="1:15" ht="14.25" thickTop="1" thickBot="1" x14ac:dyDescent="0.25"/>
    <row r="19" spans="1:15" ht="27.75" thickTop="1" thickBot="1" x14ac:dyDescent="0.25">
      <c r="A19" s="1339" t="s">
        <v>2923</v>
      </c>
      <c r="B19" s="1339"/>
      <c r="C19" s="1339"/>
      <c r="D19" s="1339"/>
      <c r="E19" s="1339"/>
      <c r="F19" s="1339"/>
      <c r="G19" s="1339"/>
      <c r="H19" s="1339"/>
      <c r="I19" s="1339"/>
      <c r="J19" s="1339"/>
      <c r="K19" s="1339"/>
      <c r="L19" s="1339"/>
      <c r="M19" s="1339"/>
      <c r="N19" s="1339"/>
      <c r="O19" s="1339"/>
    </row>
    <row r="20" spans="1:15" ht="13.5" thickTop="1" x14ac:dyDescent="0.2">
      <c r="A20" s="1301" t="s">
        <v>700</v>
      </c>
      <c r="B20" s="1301" t="s">
        <v>1057</v>
      </c>
      <c r="C20" s="1301" t="s">
        <v>508</v>
      </c>
      <c r="D20" s="1301" t="s">
        <v>900</v>
      </c>
      <c r="E20" s="1301" t="s">
        <v>901</v>
      </c>
      <c r="F20" s="1299" t="s">
        <v>1266</v>
      </c>
      <c r="G20" s="1299" t="s">
        <v>1267</v>
      </c>
      <c r="H20" s="1299" t="s">
        <v>1268</v>
      </c>
      <c r="I20" s="526" t="s">
        <v>1269</v>
      </c>
      <c r="J20" s="1364" t="s">
        <v>263</v>
      </c>
      <c r="K20" s="1366" t="s">
        <v>1058</v>
      </c>
    </row>
    <row r="21" spans="1:15" ht="13.5" thickBot="1" x14ac:dyDescent="0.25">
      <c r="A21" s="1302"/>
      <c r="B21" s="1302"/>
      <c r="C21" s="1302"/>
      <c r="D21" s="1302"/>
      <c r="E21" s="1302"/>
      <c r="F21" s="1300"/>
      <c r="G21" s="1300"/>
      <c r="H21" s="1300"/>
      <c r="I21" s="529" t="s">
        <v>1272</v>
      </c>
      <c r="J21" s="1365"/>
      <c r="K21" s="1367"/>
    </row>
    <row r="22" spans="1:15" ht="26.25" thickTop="1" x14ac:dyDescent="0.2">
      <c r="A22" s="168">
        <v>1</v>
      </c>
      <c r="B22" s="171" t="s">
        <v>2000</v>
      </c>
      <c r="C22" s="171" t="s">
        <v>2537</v>
      </c>
      <c r="D22" s="794">
        <v>6533827</v>
      </c>
      <c r="E22" s="746">
        <v>6657643</v>
      </c>
      <c r="F22" s="794">
        <v>123816.45</v>
      </c>
      <c r="G22" s="210">
        <v>100</v>
      </c>
      <c r="H22" s="794">
        <f>F22*G22</f>
        <v>12381645</v>
      </c>
      <c r="I22" s="844">
        <f>H22</f>
        <v>12381645</v>
      </c>
      <c r="J22" s="171" t="s">
        <v>1612</v>
      </c>
      <c r="K22" s="168" t="s">
        <v>2958</v>
      </c>
    </row>
    <row r="23" spans="1:15" ht="25.5" x14ac:dyDescent="0.2">
      <c r="A23" s="168">
        <v>2</v>
      </c>
      <c r="B23" s="211" t="s">
        <v>2552</v>
      </c>
      <c r="C23" s="171" t="s">
        <v>2537</v>
      </c>
      <c r="D23" s="794">
        <v>2290209</v>
      </c>
      <c r="E23" s="746">
        <v>2468660</v>
      </c>
      <c r="F23" s="845">
        <v>178541.18</v>
      </c>
      <c r="G23" s="210">
        <v>100</v>
      </c>
      <c r="H23" s="794">
        <f>F23*G23</f>
        <v>17854118</v>
      </c>
      <c r="I23" s="844">
        <f>F23*G23</f>
        <v>17854118</v>
      </c>
      <c r="J23" s="171" t="s">
        <v>1290</v>
      </c>
      <c r="K23" s="168" t="s">
        <v>2959</v>
      </c>
    </row>
    <row r="24" spans="1:15" ht="26.25" thickBot="1" x14ac:dyDescent="0.25">
      <c r="A24" s="168">
        <v>3</v>
      </c>
      <c r="B24" s="211" t="s">
        <v>2960</v>
      </c>
      <c r="C24" s="171" t="s">
        <v>2537</v>
      </c>
      <c r="D24" s="794">
        <v>9107827</v>
      </c>
      <c r="E24" s="746">
        <v>9154557</v>
      </c>
      <c r="F24" s="846">
        <v>46729.544999999998</v>
      </c>
      <c r="G24" s="210">
        <v>100</v>
      </c>
      <c r="H24" s="794">
        <f>F24*G24</f>
        <v>4672954.5</v>
      </c>
      <c r="I24" s="844">
        <f>F24*G24</f>
        <v>4672954.5</v>
      </c>
      <c r="J24" s="171" t="s">
        <v>2441</v>
      </c>
      <c r="K24" s="168" t="s">
        <v>2961</v>
      </c>
    </row>
    <row r="25" spans="1:15" ht="14.25" thickTop="1" thickBot="1" x14ac:dyDescent="0.25">
      <c r="A25" s="508"/>
      <c r="B25" s="507"/>
      <c r="C25" s="507"/>
      <c r="D25" s="507"/>
      <c r="E25" s="508" t="s">
        <v>39</v>
      </c>
      <c r="F25" s="509">
        <f>SUM(F22:F24)</f>
        <v>349087.17499999999</v>
      </c>
      <c r="G25" s="508"/>
      <c r="H25" s="509">
        <f>SUM(H22:H24)</f>
        <v>34908717.5</v>
      </c>
      <c r="I25" s="509">
        <f>SUM(I22:I24)</f>
        <v>34908717.5</v>
      </c>
      <c r="J25" s="507"/>
      <c r="K25" s="507"/>
    </row>
    <row r="26" spans="1:15" ht="13.5" thickTop="1" x14ac:dyDescent="0.2"/>
    <row r="27" spans="1:15" ht="12.75" customHeight="1" x14ac:dyDescent="0.2">
      <c r="A27" s="1295" t="s">
        <v>1323</v>
      </c>
      <c r="B27" s="1296"/>
      <c r="C27" s="1296"/>
      <c r="D27" s="1296"/>
      <c r="E27" s="1296"/>
      <c r="F27" s="1296"/>
      <c r="G27" s="1296"/>
      <c r="H27" s="1296"/>
      <c r="I27" s="1296"/>
      <c r="J27" s="1296"/>
      <c r="K27" s="1296"/>
    </row>
    <row r="28" spans="1:15" ht="13.5" customHeight="1" thickBot="1" x14ac:dyDescent="0.25">
      <c r="A28" s="1297"/>
      <c r="B28" s="1298"/>
      <c r="C28" s="1298"/>
      <c r="D28" s="1298"/>
      <c r="E28" s="1298"/>
      <c r="F28" s="1298"/>
      <c r="G28" s="1298"/>
      <c r="H28" s="1298"/>
      <c r="I28" s="1298"/>
      <c r="J28" s="1298"/>
      <c r="K28" s="1298"/>
    </row>
    <row r="29" spans="1:15" ht="13.5" thickTop="1" x14ac:dyDescent="0.2">
      <c r="A29" s="805" t="s">
        <v>700</v>
      </c>
      <c r="B29" s="527" t="s">
        <v>1057</v>
      </c>
      <c r="C29" s="527" t="s">
        <v>508</v>
      </c>
      <c r="D29" s="902" t="s">
        <v>441</v>
      </c>
      <c r="E29" s="892" t="s">
        <v>900</v>
      </c>
      <c r="F29" s="903" t="s">
        <v>901</v>
      </c>
      <c r="G29" s="527" t="s">
        <v>1324</v>
      </c>
      <c r="H29" s="892" t="s">
        <v>1325</v>
      </c>
      <c r="I29" s="527" t="s">
        <v>263</v>
      </c>
      <c r="J29" s="527" t="s">
        <v>1058</v>
      </c>
      <c r="K29" s="527" t="s">
        <v>816</v>
      </c>
    </row>
    <row r="30" spans="1:15" x14ac:dyDescent="0.2">
      <c r="A30" s="912">
        <v>1</v>
      </c>
      <c r="B30" s="913" t="s">
        <v>2962</v>
      </c>
      <c r="C30" s="912" t="s">
        <v>1060</v>
      </c>
      <c r="D30" s="914" t="s">
        <v>485</v>
      </c>
      <c r="E30" s="915">
        <v>5500001</v>
      </c>
      <c r="F30" s="916">
        <v>16500000</v>
      </c>
      <c r="G30" s="917">
        <v>11000000</v>
      </c>
      <c r="H30" s="917">
        <v>1100000000</v>
      </c>
      <c r="I30" s="912" t="s">
        <v>2271</v>
      </c>
      <c r="J30" s="918" t="s">
        <v>2963</v>
      </c>
      <c r="K30" s="919"/>
    </row>
    <row r="31" spans="1:15" x14ac:dyDescent="0.2">
      <c r="A31" s="912">
        <v>2</v>
      </c>
      <c r="B31" s="920" t="s">
        <v>3082</v>
      </c>
      <c r="C31" s="912" t="s">
        <v>1060</v>
      </c>
      <c r="D31" s="914" t="s">
        <v>462</v>
      </c>
      <c r="E31" s="917">
        <v>14500001</v>
      </c>
      <c r="F31" s="917">
        <v>29000000</v>
      </c>
      <c r="G31" s="917">
        <v>14500000</v>
      </c>
      <c r="H31" s="917">
        <v>1450000000</v>
      </c>
      <c r="I31" s="920" t="s">
        <v>2441</v>
      </c>
      <c r="J31" s="921" t="s">
        <v>3083</v>
      </c>
      <c r="K31" s="919"/>
    </row>
    <row r="32" spans="1:15" ht="25.5" x14ac:dyDescent="0.2">
      <c r="A32" s="912">
        <v>3</v>
      </c>
      <c r="B32" s="920" t="s">
        <v>3084</v>
      </c>
      <c r="C32" s="922" t="s">
        <v>453</v>
      </c>
      <c r="D32" s="914" t="s">
        <v>462</v>
      </c>
      <c r="E32" s="917">
        <v>2624677</v>
      </c>
      <c r="F32" s="917">
        <v>5249352</v>
      </c>
      <c r="G32" s="917">
        <v>2624676</v>
      </c>
      <c r="H32" s="917">
        <v>262467600</v>
      </c>
      <c r="I32" s="923" t="s">
        <v>2740</v>
      </c>
      <c r="J32" s="921" t="s">
        <v>3085</v>
      </c>
      <c r="K32" s="919"/>
    </row>
    <row r="33" spans="1:11" ht="25.5" x14ac:dyDescent="0.2">
      <c r="A33" s="912">
        <v>4</v>
      </c>
      <c r="B33" s="923" t="s">
        <v>2267</v>
      </c>
      <c r="C33" s="912" t="s">
        <v>1060</v>
      </c>
      <c r="D33" s="914" t="s">
        <v>462</v>
      </c>
      <c r="E33" s="917">
        <v>18679627</v>
      </c>
      <c r="F33" s="917">
        <v>37359252</v>
      </c>
      <c r="G33" s="917">
        <v>18679626</v>
      </c>
      <c r="H33" s="917">
        <v>1867962600</v>
      </c>
      <c r="I33" s="923" t="s">
        <v>2268</v>
      </c>
      <c r="J33" s="921" t="s">
        <v>3085</v>
      </c>
      <c r="K33" s="919"/>
    </row>
    <row r="34" spans="1:11" ht="25.5" x14ac:dyDescent="0.2">
      <c r="A34" s="912">
        <v>5</v>
      </c>
      <c r="B34" s="920" t="s">
        <v>3086</v>
      </c>
      <c r="C34" s="912" t="s">
        <v>1060</v>
      </c>
      <c r="D34" s="914" t="s">
        <v>1099</v>
      </c>
      <c r="E34" s="917">
        <v>15489013</v>
      </c>
      <c r="F34" s="917">
        <v>23233518</v>
      </c>
      <c r="G34" s="917">
        <v>7744506</v>
      </c>
      <c r="H34" s="917">
        <v>774450600</v>
      </c>
      <c r="I34" s="923" t="s">
        <v>2268</v>
      </c>
      <c r="J34" s="921" t="s">
        <v>3085</v>
      </c>
      <c r="K34" s="919"/>
    </row>
    <row r="35" spans="1:11" ht="25.5" x14ac:dyDescent="0.2">
      <c r="A35" s="912">
        <v>6</v>
      </c>
      <c r="B35" s="920" t="s">
        <v>3087</v>
      </c>
      <c r="C35" s="912" t="s">
        <v>1060</v>
      </c>
      <c r="D35" s="914" t="s">
        <v>462</v>
      </c>
      <c r="E35" s="917">
        <v>9900001</v>
      </c>
      <c r="F35" s="917">
        <v>19800000</v>
      </c>
      <c r="G35" s="917">
        <v>9900000</v>
      </c>
      <c r="H35" s="917">
        <v>990000000</v>
      </c>
      <c r="I35" s="923" t="s">
        <v>3088</v>
      </c>
      <c r="J35" s="921" t="s">
        <v>3089</v>
      </c>
      <c r="K35" s="919"/>
    </row>
    <row r="36" spans="1:11" ht="25.5" x14ac:dyDescent="0.2">
      <c r="A36" s="912">
        <v>7</v>
      </c>
      <c r="B36" s="920" t="s">
        <v>3090</v>
      </c>
      <c r="C36" s="912" t="s">
        <v>1060</v>
      </c>
      <c r="D36" s="914" t="s">
        <v>455</v>
      </c>
      <c r="E36" s="917">
        <v>8000001</v>
      </c>
      <c r="F36" s="917">
        <v>20000000</v>
      </c>
      <c r="G36" s="917">
        <v>12000000</v>
      </c>
      <c r="H36" s="917">
        <v>1200000000</v>
      </c>
      <c r="I36" s="923" t="s">
        <v>3088</v>
      </c>
      <c r="J36" s="921" t="s">
        <v>3091</v>
      </c>
      <c r="K36" s="919"/>
    </row>
    <row r="37" spans="1:11" ht="13.5" thickBot="1" x14ac:dyDescent="0.25">
      <c r="A37" s="904"/>
      <c r="B37" s="905"/>
      <c r="C37" s="906"/>
      <c r="D37" s="907"/>
      <c r="E37" s="908"/>
      <c r="F37" s="909" t="s">
        <v>39</v>
      </c>
      <c r="G37" s="924">
        <f>SUM(G30:G36)</f>
        <v>76448808</v>
      </c>
      <c r="H37" s="911">
        <f>SUM(H30:H36)</f>
        <v>7644880800</v>
      </c>
      <c r="I37" s="910"/>
      <c r="J37" s="910"/>
      <c r="K37" s="910"/>
    </row>
    <row r="38" spans="1:11" ht="13.5" thickTop="1" x14ac:dyDescent="0.2"/>
    <row r="39" spans="1:11" x14ac:dyDescent="0.2">
      <c r="A39" s="1295" t="s">
        <v>1439</v>
      </c>
      <c r="B39" s="1324"/>
      <c r="C39" s="1324"/>
      <c r="D39" s="1324"/>
      <c r="E39" s="1324"/>
      <c r="F39" s="1324"/>
      <c r="G39" s="1324"/>
      <c r="H39" s="1324"/>
      <c r="I39" s="1324"/>
      <c r="J39" s="1324"/>
    </row>
    <row r="40" spans="1:11" ht="13.5" thickBot="1" x14ac:dyDescent="0.25">
      <c r="A40" s="1297"/>
      <c r="B40" s="1298"/>
      <c r="C40" s="1298"/>
      <c r="D40" s="1298"/>
      <c r="E40" s="1298"/>
      <c r="F40" s="1298"/>
      <c r="G40" s="1298"/>
      <c r="H40" s="1298"/>
      <c r="I40" s="1298"/>
      <c r="J40" s="1298"/>
    </row>
    <row r="41" spans="1:11" ht="13.5" thickTop="1" x14ac:dyDescent="0.2">
      <c r="A41" s="1301" t="s">
        <v>700</v>
      </c>
      <c r="B41" s="1301" t="s">
        <v>1057</v>
      </c>
      <c r="C41" s="1301" t="s">
        <v>508</v>
      </c>
      <c r="D41" s="1299" t="s">
        <v>1743</v>
      </c>
      <c r="E41" s="847" t="s">
        <v>1440</v>
      </c>
      <c r="F41" s="848" t="s">
        <v>1441</v>
      </c>
      <c r="G41" s="849"/>
      <c r="H41" s="1358" t="s">
        <v>1443</v>
      </c>
      <c r="I41" s="1358" t="s">
        <v>1325</v>
      </c>
      <c r="J41" s="1360" t="s">
        <v>1133</v>
      </c>
    </row>
    <row r="42" spans="1:11" ht="13.5" thickBot="1" x14ac:dyDescent="0.25">
      <c r="A42" s="1302"/>
      <c r="B42" s="1302"/>
      <c r="C42" s="1302"/>
      <c r="D42" s="1300"/>
      <c r="E42" s="850" t="s">
        <v>1444</v>
      </c>
      <c r="F42" s="851" t="s">
        <v>900</v>
      </c>
      <c r="G42" s="852" t="s">
        <v>901</v>
      </c>
      <c r="H42" s="1359"/>
      <c r="I42" s="1359"/>
      <c r="J42" s="1361"/>
    </row>
    <row r="43" spans="1:11" ht="26.25" thickTop="1" x14ac:dyDescent="0.2">
      <c r="A43" s="375">
        <v>1</v>
      </c>
      <c r="B43" s="211" t="s">
        <v>2960</v>
      </c>
      <c r="C43" s="375" t="s">
        <v>1600</v>
      </c>
      <c r="D43" s="211" t="s">
        <v>2796</v>
      </c>
      <c r="E43" s="853">
        <v>0.15</v>
      </c>
      <c r="F43" s="786">
        <v>7919849</v>
      </c>
      <c r="G43" s="786">
        <v>9107826</v>
      </c>
      <c r="H43" s="854">
        <v>1187977.18</v>
      </c>
      <c r="I43" s="786">
        <f t="shared" ref="I43:I54" si="0">H43*100</f>
        <v>118797718</v>
      </c>
      <c r="J43" s="211" t="s">
        <v>2964</v>
      </c>
    </row>
    <row r="44" spans="1:11" ht="25.5" x14ac:dyDescent="0.2">
      <c r="A44" s="375">
        <v>2</v>
      </c>
      <c r="B44" s="211" t="s">
        <v>2965</v>
      </c>
      <c r="C44" s="375" t="s">
        <v>1600</v>
      </c>
      <c r="D44" s="211" t="s">
        <v>2796</v>
      </c>
      <c r="E44" s="853">
        <v>0.14249999999999999</v>
      </c>
      <c r="F44" s="786">
        <v>1600001</v>
      </c>
      <c r="G44" s="786">
        <v>1828000</v>
      </c>
      <c r="H44" s="854">
        <v>228000</v>
      </c>
      <c r="I44" s="786">
        <f t="shared" si="0"/>
        <v>22800000</v>
      </c>
      <c r="J44" s="211" t="s">
        <v>2966</v>
      </c>
    </row>
    <row r="45" spans="1:11" ht="25.5" x14ac:dyDescent="0.2">
      <c r="A45" s="375">
        <v>3</v>
      </c>
      <c r="B45" s="211" t="s">
        <v>2967</v>
      </c>
      <c r="C45" s="375" t="s">
        <v>1600</v>
      </c>
      <c r="D45" s="211" t="s">
        <v>2796</v>
      </c>
      <c r="E45" s="853">
        <v>0.1</v>
      </c>
      <c r="F45" s="786">
        <v>1320001</v>
      </c>
      <c r="G45" s="786">
        <v>1452000</v>
      </c>
      <c r="H45" s="854">
        <v>132000</v>
      </c>
      <c r="I45" s="786">
        <f t="shared" si="0"/>
        <v>13200000</v>
      </c>
      <c r="J45" s="211" t="s">
        <v>2966</v>
      </c>
    </row>
    <row r="46" spans="1:11" x14ac:dyDescent="0.2">
      <c r="A46" s="375">
        <v>4</v>
      </c>
      <c r="B46" s="211" t="s">
        <v>42</v>
      </c>
      <c r="C46" s="375" t="s">
        <v>2464</v>
      </c>
      <c r="D46" s="211" t="s">
        <v>2796</v>
      </c>
      <c r="E46" s="853">
        <v>0.25</v>
      </c>
      <c r="F46" s="786">
        <v>42510004</v>
      </c>
      <c r="G46" s="786">
        <v>53137503</v>
      </c>
      <c r="H46" s="854">
        <v>10627500</v>
      </c>
      <c r="I46" s="786">
        <f t="shared" si="0"/>
        <v>1062750000</v>
      </c>
      <c r="J46" s="211" t="s">
        <v>2968</v>
      </c>
    </row>
    <row r="47" spans="1:11" x14ac:dyDescent="0.2">
      <c r="A47" s="375">
        <v>5</v>
      </c>
      <c r="B47" s="211" t="s">
        <v>2969</v>
      </c>
      <c r="C47" s="375" t="s">
        <v>944</v>
      </c>
      <c r="D47" s="211" t="s">
        <v>2796</v>
      </c>
      <c r="E47" s="853">
        <v>4.7500000000000001E-2</v>
      </c>
      <c r="F47" s="786">
        <v>122325001</v>
      </c>
      <c r="G47" s="786">
        <v>128135437</v>
      </c>
      <c r="H47" s="854">
        <v>5810437.5</v>
      </c>
      <c r="I47" s="786">
        <f t="shared" si="0"/>
        <v>581043750</v>
      </c>
      <c r="J47" s="211" t="s">
        <v>2970</v>
      </c>
    </row>
    <row r="48" spans="1:11" x14ac:dyDescent="0.2">
      <c r="A48" s="375">
        <v>6</v>
      </c>
      <c r="B48" s="211" t="s">
        <v>2971</v>
      </c>
      <c r="C48" s="375" t="s">
        <v>449</v>
      </c>
      <c r="D48" s="211" t="s">
        <v>2796</v>
      </c>
      <c r="E48" s="853">
        <v>6.5000000000000002E-2</v>
      </c>
      <c r="F48" s="786">
        <v>10530065</v>
      </c>
      <c r="G48" s="786">
        <v>11214519</v>
      </c>
      <c r="H48" s="854">
        <v>684454.11</v>
      </c>
      <c r="I48" s="786">
        <f t="shared" si="0"/>
        <v>68445411</v>
      </c>
      <c r="J48" s="211" t="s">
        <v>2970</v>
      </c>
    </row>
    <row r="49" spans="1:10" ht="25.5" x14ac:dyDescent="0.2">
      <c r="A49" s="375">
        <v>7</v>
      </c>
      <c r="B49" s="211" t="s">
        <v>2972</v>
      </c>
      <c r="C49" s="375" t="s">
        <v>1600</v>
      </c>
      <c r="D49" s="211" t="s">
        <v>2796</v>
      </c>
      <c r="E49" s="853">
        <v>0.2</v>
      </c>
      <c r="F49" s="786">
        <v>4048001</v>
      </c>
      <c r="G49" s="786">
        <v>4857600</v>
      </c>
      <c r="H49" s="854">
        <v>809600</v>
      </c>
      <c r="I49" s="786">
        <f t="shared" si="0"/>
        <v>80960000</v>
      </c>
      <c r="J49" s="211" t="s">
        <v>2973</v>
      </c>
    </row>
    <row r="50" spans="1:10" x14ac:dyDescent="0.2">
      <c r="A50" s="375">
        <v>8</v>
      </c>
      <c r="B50" s="211" t="s">
        <v>2974</v>
      </c>
      <c r="C50" s="375" t="s">
        <v>936</v>
      </c>
      <c r="D50" s="211" t="s">
        <v>2975</v>
      </c>
      <c r="E50" s="853">
        <v>0.13300000000000001</v>
      </c>
      <c r="F50" s="786">
        <v>102571557</v>
      </c>
      <c r="G50" s="786">
        <v>116213573</v>
      </c>
      <c r="H50" s="854">
        <v>13642016.92</v>
      </c>
      <c r="I50" s="786">
        <f t="shared" si="0"/>
        <v>1364201692</v>
      </c>
      <c r="J50" s="211" t="s">
        <v>2973</v>
      </c>
    </row>
    <row r="51" spans="1:10" x14ac:dyDescent="0.2">
      <c r="A51" s="375">
        <v>9</v>
      </c>
      <c r="B51" s="211" t="s">
        <v>2976</v>
      </c>
      <c r="C51" s="375" t="s">
        <v>936</v>
      </c>
      <c r="D51" s="211" t="s">
        <v>2975</v>
      </c>
      <c r="E51" s="853">
        <v>0.1</v>
      </c>
      <c r="F51" s="786">
        <v>106980946</v>
      </c>
      <c r="G51" s="786">
        <v>117679039</v>
      </c>
      <c r="H51" s="854">
        <v>10698094.439999999</v>
      </c>
      <c r="I51" s="786">
        <f t="shared" si="0"/>
        <v>1069809444</v>
      </c>
      <c r="J51" s="211" t="s">
        <v>2953</v>
      </c>
    </row>
    <row r="52" spans="1:10" x14ac:dyDescent="0.2">
      <c r="A52" s="375">
        <v>10</v>
      </c>
      <c r="B52" s="211" t="s">
        <v>2977</v>
      </c>
      <c r="C52" s="375" t="s">
        <v>936</v>
      </c>
      <c r="D52" s="211" t="s">
        <v>2975</v>
      </c>
      <c r="E52" s="853">
        <v>0.28999999999999998</v>
      </c>
      <c r="F52" s="786">
        <v>115640055</v>
      </c>
      <c r="G52" s="786">
        <v>149175670</v>
      </c>
      <c r="H52" s="854">
        <v>33535615.559999999</v>
      </c>
      <c r="I52" s="786">
        <f>H52*100</f>
        <v>3353561556</v>
      </c>
      <c r="J52" s="211" t="s">
        <v>2978</v>
      </c>
    </row>
    <row r="53" spans="1:10" x14ac:dyDescent="0.2">
      <c r="A53" s="375">
        <v>11</v>
      </c>
      <c r="B53" s="211" t="s">
        <v>2979</v>
      </c>
      <c r="C53" s="375" t="s">
        <v>936</v>
      </c>
      <c r="D53" s="211" t="s">
        <v>2975</v>
      </c>
      <c r="E53" s="853">
        <v>0.09</v>
      </c>
      <c r="F53" s="786">
        <v>124601152</v>
      </c>
      <c r="G53" s="786">
        <v>135815255</v>
      </c>
      <c r="H53" s="854">
        <v>11214103.550000001</v>
      </c>
      <c r="I53" s="786">
        <f t="shared" si="0"/>
        <v>1121410355</v>
      </c>
      <c r="J53" s="211" t="s">
        <v>2980</v>
      </c>
    </row>
    <row r="54" spans="1:10" x14ac:dyDescent="0.2">
      <c r="A54" s="375">
        <v>12</v>
      </c>
      <c r="B54" s="211" t="s">
        <v>2981</v>
      </c>
      <c r="C54" s="211" t="s">
        <v>2325</v>
      </c>
      <c r="D54" s="211" t="s">
        <v>2975</v>
      </c>
      <c r="E54" s="853">
        <v>0.1</v>
      </c>
      <c r="F54" s="855">
        <v>24295667</v>
      </c>
      <c r="G54" s="855">
        <v>26725233</v>
      </c>
      <c r="H54" s="856">
        <v>2429566.65</v>
      </c>
      <c r="I54" s="857">
        <f t="shared" si="0"/>
        <v>242956665</v>
      </c>
      <c r="J54" s="211" t="s">
        <v>2982</v>
      </c>
    </row>
    <row r="55" spans="1:10" ht="25.5" x14ac:dyDescent="0.2">
      <c r="A55" s="375">
        <v>13</v>
      </c>
      <c r="B55" s="211" t="s">
        <v>2983</v>
      </c>
      <c r="C55" s="375" t="s">
        <v>1600</v>
      </c>
      <c r="D55" s="211" t="s">
        <v>2975</v>
      </c>
      <c r="E55" s="853">
        <v>0.123599</v>
      </c>
      <c r="F55" s="786">
        <v>12904956</v>
      </c>
      <c r="G55" s="786">
        <v>14500000</v>
      </c>
      <c r="H55" s="854">
        <v>1595045</v>
      </c>
      <c r="I55" s="786">
        <f>H55*100</f>
        <v>159504500</v>
      </c>
      <c r="J55" s="211" t="s">
        <v>2982</v>
      </c>
    </row>
    <row r="56" spans="1:10" x14ac:dyDescent="0.2">
      <c r="A56" s="375">
        <v>14</v>
      </c>
      <c r="B56" s="211" t="s">
        <v>2984</v>
      </c>
      <c r="C56" s="375" t="s">
        <v>1060</v>
      </c>
      <c r="D56" s="211" t="s">
        <v>2975</v>
      </c>
      <c r="E56" s="853">
        <v>0.1</v>
      </c>
      <c r="F56" s="786">
        <v>72581796</v>
      </c>
      <c r="G56" s="786">
        <v>79839976</v>
      </c>
      <c r="H56" s="854">
        <v>7258180</v>
      </c>
      <c r="I56" s="786">
        <f>H56*100</f>
        <v>725818000</v>
      </c>
      <c r="J56" s="211" t="s">
        <v>2985</v>
      </c>
    </row>
    <row r="57" spans="1:10" x14ac:dyDescent="0.2">
      <c r="A57" s="375">
        <v>15</v>
      </c>
      <c r="B57" s="211" t="s">
        <v>2986</v>
      </c>
      <c r="C57" s="375" t="s">
        <v>453</v>
      </c>
      <c r="D57" s="211" t="s">
        <v>2975</v>
      </c>
      <c r="E57" s="853">
        <v>0.05</v>
      </c>
      <c r="F57" s="786">
        <v>32675919</v>
      </c>
      <c r="G57" s="786">
        <v>34309714</v>
      </c>
      <c r="H57" s="854">
        <v>1633795.86</v>
      </c>
      <c r="I57" s="786">
        <f>H57*100</f>
        <v>163379586</v>
      </c>
      <c r="J57" s="211" t="s">
        <v>2985</v>
      </c>
    </row>
    <row r="58" spans="1:10" x14ac:dyDescent="0.2">
      <c r="A58" s="375">
        <v>16</v>
      </c>
      <c r="B58" s="211" t="s">
        <v>2987</v>
      </c>
      <c r="C58" s="375" t="s">
        <v>2988</v>
      </c>
      <c r="D58" s="211" t="s">
        <v>2975</v>
      </c>
      <c r="E58" s="853">
        <v>0.05</v>
      </c>
      <c r="F58" s="786">
        <v>88471507</v>
      </c>
      <c r="G58" s="786">
        <v>92895370</v>
      </c>
      <c r="H58" s="854">
        <v>4423864</v>
      </c>
      <c r="I58" s="786">
        <f>H58*10</f>
        <v>44238640</v>
      </c>
      <c r="J58" s="211" t="s">
        <v>2989</v>
      </c>
    </row>
    <row r="59" spans="1:10" x14ac:dyDescent="0.2">
      <c r="A59" s="375">
        <v>17</v>
      </c>
      <c r="B59" s="211" t="s">
        <v>2990</v>
      </c>
      <c r="C59" s="375" t="s">
        <v>1060</v>
      </c>
      <c r="D59" s="211" t="s">
        <v>2975</v>
      </c>
      <c r="E59" s="853">
        <v>0.1</v>
      </c>
      <c r="F59" s="858">
        <v>30892511</v>
      </c>
      <c r="G59" s="858">
        <v>33981761</v>
      </c>
      <c r="H59" s="856">
        <v>3089251</v>
      </c>
      <c r="I59" s="859">
        <f>H59*100</f>
        <v>308925100</v>
      </c>
      <c r="J59" s="211" t="s">
        <v>2989</v>
      </c>
    </row>
    <row r="60" spans="1:10" x14ac:dyDescent="0.2">
      <c r="A60" s="375">
        <v>18</v>
      </c>
      <c r="B60" s="211" t="s">
        <v>2991</v>
      </c>
      <c r="C60" s="375" t="s">
        <v>453</v>
      </c>
      <c r="D60" s="211" t="s">
        <v>2975</v>
      </c>
      <c r="E60" s="853">
        <v>9.5000000000000001E-2</v>
      </c>
      <c r="F60" s="786">
        <v>51876873</v>
      </c>
      <c r="G60" s="786">
        <v>56805175</v>
      </c>
      <c r="H60" s="854">
        <v>4928302.71</v>
      </c>
      <c r="I60" s="786">
        <f>H60*100</f>
        <v>492830271</v>
      </c>
      <c r="J60" s="211" t="s">
        <v>2989</v>
      </c>
    </row>
    <row r="61" spans="1:10" x14ac:dyDescent="0.2">
      <c r="A61" s="375">
        <v>19</v>
      </c>
      <c r="B61" s="211" t="s">
        <v>2992</v>
      </c>
      <c r="C61" s="375" t="s">
        <v>453</v>
      </c>
      <c r="D61" s="211" t="s">
        <v>2975</v>
      </c>
      <c r="E61" s="853">
        <v>9.5000000000000001E-2</v>
      </c>
      <c r="F61" s="786">
        <v>10150016</v>
      </c>
      <c r="G61" s="786">
        <v>11114267</v>
      </c>
      <c r="H61" s="854">
        <v>964251.36499999999</v>
      </c>
      <c r="I61" s="786">
        <f>H61*100</f>
        <v>96425136.5</v>
      </c>
      <c r="J61" s="211" t="s">
        <v>2993</v>
      </c>
    </row>
    <row r="62" spans="1:10" x14ac:dyDescent="0.2">
      <c r="A62" s="375">
        <v>20</v>
      </c>
      <c r="B62" s="211" t="s">
        <v>2994</v>
      </c>
      <c r="C62" s="375" t="s">
        <v>1060</v>
      </c>
      <c r="D62" s="211" t="s">
        <v>2975</v>
      </c>
      <c r="E62" s="853">
        <v>4.7500000000000001E-2</v>
      </c>
      <c r="F62" s="786">
        <v>16759800</v>
      </c>
      <c r="G62" s="786">
        <v>17555890</v>
      </c>
      <c r="H62" s="854">
        <v>796090.41</v>
      </c>
      <c r="I62" s="786">
        <f>H62*100</f>
        <v>79609041</v>
      </c>
      <c r="J62" s="211" t="s">
        <v>2995</v>
      </c>
    </row>
    <row r="63" spans="1:10" ht="25.5" x14ac:dyDescent="0.2">
      <c r="A63" s="375">
        <v>21</v>
      </c>
      <c r="B63" s="211" t="s">
        <v>2996</v>
      </c>
      <c r="C63" s="375" t="s">
        <v>453</v>
      </c>
      <c r="D63" s="211" t="s">
        <v>2975</v>
      </c>
      <c r="E63" s="853">
        <v>0.105</v>
      </c>
      <c r="F63" s="786">
        <v>42838834</v>
      </c>
      <c r="G63" s="786">
        <v>47336911</v>
      </c>
      <c r="H63" s="854">
        <v>4498077.37</v>
      </c>
      <c r="I63" s="786">
        <f>H63*100</f>
        <v>449807737</v>
      </c>
      <c r="J63" s="211" t="s">
        <v>2995</v>
      </c>
    </row>
    <row r="64" spans="1:10" x14ac:dyDescent="0.2">
      <c r="A64" s="375">
        <v>22</v>
      </c>
      <c r="B64" s="211" t="s">
        <v>2997</v>
      </c>
      <c r="C64" s="375" t="s">
        <v>2464</v>
      </c>
      <c r="D64" s="211" t="s">
        <v>2975</v>
      </c>
      <c r="E64" s="853">
        <v>0.1</v>
      </c>
      <c r="F64" s="786">
        <v>23400001</v>
      </c>
      <c r="G64" s="786">
        <v>25740000</v>
      </c>
      <c r="H64" s="854">
        <v>2340000</v>
      </c>
      <c r="I64" s="786">
        <f>H64*50</f>
        <v>117000000</v>
      </c>
      <c r="J64" s="211" t="s">
        <v>2995</v>
      </c>
    </row>
    <row r="65" spans="1:10" x14ac:dyDescent="0.2">
      <c r="A65" s="375">
        <v>23</v>
      </c>
      <c r="B65" s="211" t="s">
        <v>2998</v>
      </c>
      <c r="C65" s="375" t="s">
        <v>1060</v>
      </c>
      <c r="D65" s="211" t="s">
        <v>2975</v>
      </c>
      <c r="E65" s="853">
        <v>8.5500000000000007E-2</v>
      </c>
      <c r="F65" s="786">
        <v>21003501</v>
      </c>
      <c r="G65" s="786">
        <v>22799300</v>
      </c>
      <c r="H65" s="854">
        <v>1795799.25</v>
      </c>
      <c r="I65" s="786">
        <f t="shared" ref="I65:I87" si="1">H65*100</f>
        <v>179579925</v>
      </c>
      <c r="J65" s="211" t="s">
        <v>2999</v>
      </c>
    </row>
    <row r="66" spans="1:10" x14ac:dyDescent="0.2">
      <c r="A66" s="375">
        <v>24</v>
      </c>
      <c r="B66" s="211" t="s">
        <v>3000</v>
      </c>
      <c r="C66" s="211" t="s">
        <v>2325</v>
      </c>
      <c r="D66" s="211" t="s">
        <v>2975</v>
      </c>
      <c r="E66" s="853">
        <v>0.14249999999999999</v>
      </c>
      <c r="F66" s="786">
        <v>44000001</v>
      </c>
      <c r="G66" s="786">
        <v>50270000</v>
      </c>
      <c r="H66" s="854">
        <v>6270000</v>
      </c>
      <c r="I66" s="786">
        <f t="shared" si="1"/>
        <v>627000000</v>
      </c>
      <c r="J66" s="211" t="s">
        <v>2999</v>
      </c>
    </row>
    <row r="67" spans="1:10" x14ac:dyDescent="0.2">
      <c r="A67" s="375">
        <v>25</v>
      </c>
      <c r="B67" s="211" t="s">
        <v>3001</v>
      </c>
      <c r="C67" s="375" t="s">
        <v>2840</v>
      </c>
      <c r="D67" s="211" t="s">
        <v>2975</v>
      </c>
      <c r="E67" s="853">
        <v>0.1</v>
      </c>
      <c r="F67" s="786">
        <v>14947655</v>
      </c>
      <c r="G67" s="786">
        <v>16442420</v>
      </c>
      <c r="H67" s="854">
        <v>1494766</v>
      </c>
      <c r="I67" s="786">
        <f t="shared" si="1"/>
        <v>149476600</v>
      </c>
      <c r="J67" s="211" t="s">
        <v>2999</v>
      </c>
    </row>
    <row r="68" spans="1:10" ht="25.5" x14ac:dyDescent="0.2">
      <c r="A68" s="375">
        <v>26</v>
      </c>
      <c r="B68" s="211" t="s">
        <v>3002</v>
      </c>
      <c r="C68" s="375" t="s">
        <v>1600</v>
      </c>
      <c r="D68" s="211" t="s">
        <v>2975</v>
      </c>
      <c r="E68" s="853">
        <v>0.14000000000000001</v>
      </c>
      <c r="F68" s="786">
        <v>11820343</v>
      </c>
      <c r="G68" s="786">
        <v>13475189</v>
      </c>
      <c r="H68" s="854">
        <v>1654847</v>
      </c>
      <c r="I68" s="786">
        <f t="shared" si="1"/>
        <v>165484700</v>
      </c>
      <c r="J68" s="211" t="s">
        <v>3003</v>
      </c>
    </row>
    <row r="69" spans="1:10" x14ac:dyDescent="0.2">
      <c r="A69" s="375">
        <v>27</v>
      </c>
      <c r="B69" s="211" t="s">
        <v>3004</v>
      </c>
      <c r="C69" s="375" t="s">
        <v>3005</v>
      </c>
      <c r="D69" s="211" t="s">
        <v>2975</v>
      </c>
      <c r="E69" s="853">
        <v>0.05</v>
      </c>
      <c r="F69" s="858">
        <v>37500001</v>
      </c>
      <c r="G69" s="858">
        <v>39375000</v>
      </c>
      <c r="H69" s="860">
        <v>1875000</v>
      </c>
      <c r="I69" s="859">
        <f t="shared" si="1"/>
        <v>187500000</v>
      </c>
      <c r="J69" s="211" t="s">
        <v>3003</v>
      </c>
    </row>
    <row r="70" spans="1:10" ht="25.5" x14ac:dyDescent="0.2">
      <c r="A70" s="375">
        <v>28</v>
      </c>
      <c r="B70" s="211" t="s">
        <v>3006</v>
      </c>
      <c r="C70" s="375" t="s">
        <v>1600</v>
      </c>
      <c r="D70" s="211" t="s">
        <v>2975</v>
      </c>
      <c r="E70" s="853">
        <v>7.4999999999999997E-2</v>
      </c>
      <c r="F70" s="786">
        <v>11477461</v>
      </c>
      <c r="G70" s="786">
        <v>12338270</v>
      </c>
      <c r="H70" s="854">
        <v>860809.46</v>
      </c>
      <c r="I70" s="786">
        <f t="shared" si="1"/>
        <v>86080946</v>
      </c>
      <c r="J70" s="211" t="s">
        <v>3003</v>
      </c>
    </row>
    <row r="71" spans="1:10" ht="25.5" x14ac:dyDescent="0.2">
      <c r="A71" s="375">
        <v>29</v>
      </c>
      <c r="B71" s="211" t="s">
        <v>3007</v>
      </c>
      <c r="C71" s="375" t="s">
        <v>1600</v>
      </c>
      <c r="D71" s="211" t="s">
        <v>2975</v>
      </c>
      <c r="E71" s="853">
        <v>0.05</v>
      </c>
      <c r="F71" s="858">
        <v>28354021</v>
      </c>
      <c r="G71" s="858">
        <v>29771721</v>
      </c>
      <c r="H71" s="860">
        <v>1417701</v>
      </c>
      <c r="I71" s="859">
        <f t="shared" si="1"/>
        <v>141770100</v>
      </c>
      <c r="J71" s="211" t="s">
        <v>3008</v>
      </c>
    </row>
    <row r="72" spans="1:10" ht="25.5" x14ac:dyDescent="0.2">
      <c r="A72" s="375">
        <v>30</v>
      </c>
      <c r="B72" s="211" t="s">
        <v>3009</v>
      </c>
      <c r="C72" s="375" t="s">
        <v>1600</v>
      </c>
      <c r="D72" s="211" t="s">
        <v>2975</v>
      </c>
      <c r="E72" s="853">
        <v>8.5999999999999993E-2</v>
      </c>
      <c r="F72" s="786">
        <v>8695682</v>
      </c>
      <c r="G72" s="786">
        <v>9443511</v>
      </c>
      <c r="H72" s="854">
        <v>747828.65</v>
      </c>
      <c r="I72" s="786">
        <f t="shared" si="1"/>
        <v>74782865</v>
      </c>
      <c r="J72" s="211" t="s">
        <v>3010</v>
      </c>
    </row>
    <row r="73" spans="1:10" x14ac:dyDescent="0.2">
      <c r="A73" s="375">
        <v>31</v>
      </c>
      <c r="B73" s="211" t="s">
        <v>3011</v>
      </c>
      <c r="C73" s="375" t="s">
        <v>453</v>
      </c>
      <c r="D73" s="211" t="s">
        <v>2975</v>
      </c>
      <c r="E73" s="853">
        <v>9.7500000000000003E-2</v>
      </c>
      <c r="F73" s="858">
        <v>64209005</v>
      </c>
      <c r="G73" s="858">
        <v>70469382</v>
      </c>
      <c r="H73" s="860">
        <v>6260377.7599999998</v>
      </c>
      <c r="I73" s="859">
        <f t="shared" si="1"/>
        <v>626037776</v>
      </c>
      <c r="J73" s="211" t="s">
        <v>3010</v>
      </c>
    </row>
    <row r="74" spans="1:10" x14ac:dyDescent="0.2">
      <c r="A74" s="375">
        <v>32</v>
      </c>
      <c r="B74" s="211" t="s">
        <v>3012</v>
      </c>
      <c r="C74" s="375" t="s">
        <v>453</v>
      </c>
      <c r="D74" s="211" t="s">
        <v>2975</v>
      </c>
      <c r="E74" s="853">
        <v>0.04</v>
      </c>
      <c r="F74" s="858">
        <v>33828214</v>
      </c>
      <c r="G74" s="858">
        <v>35181342</v>
      </c>
      <c r="H74" s="860">
        <v>1353128.51</v>
      </c>
      <c r="I74" s="859">
        <f t="shared" si="1"/>
        <v>135312851</v>
      </c>
      <c r="J74" s="211" t="s">
        <v>3010</v>
      </c>
    </row>
    <row r="75" spans="1:10" x14ac:dyDescent="0.2">
      <c r="A75" s="375">
        <v>33</v>
      </c>
      <c r="B75" s="211" t="s">
        <v>624</v>
      </c>
      <c r="C75" s="375" t="s">
        <v>936</v>
      </c>
      <c r="D75" s="211" t="s">
        <v>2975</v>
      </c>
      <c r="E75" s="853">
        <v>3.7499999999999999E-2</v>
      </c>
      <c r="F75" s="858">
        <v>101206289</v>
      </c>
      <c r="G75" s="858">
        <v>105001523</v>
      </c>
      <c r="H75" s="860">
        <v>3795235.7648</v>
      </c>
      <c r="I75" s="859">
        <f t="shared" si="1"/>
        <v>379523576.48000002</v>
      </c>
      <c r="J75" s="211" t="s">
        <v>3013</v>
      </c>
    </row>
    <row r="76" spans="1:10" x14ac:dyDescent="0.2">
      <c r="A76" s="375">
        <v>34</v>
      </c>
      <c r="B76" s="211" t="s">
        <v>3014</v>
      </c>
      <c r="C76" s="375" t="s">
        <v>2840</v>
      </c>
      <c r="D76" s="211" t="s">
        <v>2975</v>
      </c>
      <c r="E76" s="853">
        <v>0.10261200000000001</v>
      </c>
      <c r="F76" s="858">
        <v>19045681</v>
      </c>
      <c r="G76" s="858">
        <v>21000000</v>
      </c>
      <c r="H76" s="860">
        <v>1954320</v>
      </c>
      <c r="I76" s="859">
        <f t="shared" si="1"/>
        <v>195432000</v>
      </c>
      <c r="J76" s="211" t="s">
        <v>3013</v>
      </c>
    </row>
    <row r="77" spans="1:10" x14ac:dyDescent="0.2">
      <c r="A77" s="375">
        <v>35</v>
      </c>
      <c r="B77" s="211" t="s">
        <v>3015</v>
      </c>
      <c r="C77" s="375" t="s">
        <v>2840</v>
      </c>
      <c r="D77" s="211" t="s">
        <v>2975</v>
      </c>
      <c r="E77" s="853">
        <v>8.6300000000000002E-2</v>
      </c>
      <c r="F77" s="858">
        <v>23015351</v>
      </c>
      <c r="G77" s="858">
        <v>25001574</v>
      </c>
      <c r="H77" s="860">
        <v>1986224</v>
      </c>
      <c r="I77" s="859">
        <f t="shared" si="1"/>
        <v>198622400</v>
      </c>
      <c r="J77" s="211" t="s">
        <v>3016</v>
      </c>
    </row>
    <row r="78" spans="1:10" x14ac:dyDescent="0.2">
      <c r="A78" s="375">
        <v>36</v>
      </c>
      <c r="B78" s="211" t="s">
        <v>3017</v>
      </c>
      <c r="C78" s="375" t="s">
        <v>2988</v>
      </c>
      <c r="D78" s="211" t="s">
        <v>2975</v>
      </c>
      <c r="E78" s="853">
        <v>0.04</v>
      </c>
      <c r="F78" s="858">
        <v>18866541</v>
      </c>
      <c r="G78" s="858">
        <v>19621202</v>
      </c>
      <c r="H78" s="860">
        <v>754661.6</v>
      </c>
      <c r="I78" s="859">
        <f t="shared" si="1"/>
        <v>75466160</v>
      </c>
      <c r="J78" s="211" t="s">
        <v>3016</v>
      </c>
    </row>
    <row r="79" spans="1:10" x14ac:dyDescent="0.2">
      <c r="A79" s="375">
        <v>37</v>
      </c>
      <c r="B79" s="211" t="s">
        <v>3018</v>
      </c>
      <c r="C79" s="211" t="s">
        <v>2325</v>
      </c>
      <c r="D79" s="211" t="s">
        <v>2975</v>
      </c>
      <c r="E79" s="853">
        <v>0.15</v>
      </c>
      <c r="F79" s="786">
        <v>39719007</v>
      </c>
      <c r="G79" s="786">
        <v>45676857</v>
      </c>
      <c r="H79" s="854">
        <v>5957851</v>
      </c>
      <c r="I79" s="786">
        <f t="shared" si="1"/>
        <v>595785100</v>
      </c>
      <c r="J79" s="211" t="s">
        <v>3019</v>
      </c>
    </row>
    <row r="80" spans="1:10" ht="25.5" x14ac:dyDescent="0.2">
      <c r="A80" s="375">
        <v>38</v>
      </c>
      <c r="B80" s="211" t="s">
        <v>3020</v>
      </c>
      <c r="C80" s="211" t="s">
        <v>1600</v>
      </c>
      <c r="D80" s="211" t="s">
        <v>2975</v>
      </c>
      <c r="E80" s="853">
        <v>0.14249999999999999</v>
      </c>
      <c r="F80" s="786">
        <v>33316184</v>
      </c>
      <c r="G80" s="786">
        <v>38063739</v>
      </c>
      <c r="H80" s="854">
        <v>4747555.9409999996</v>
      </c>
      <c r="I80" s="786">
        <f t="shared" si="1"/>
        <v>474755594.09999996</v>
      </c>
      <c r="J80" s="211" t="s">
        <v>3021</v>
      </c>
    </row>
    <row r="81" spans="1:10" x14ac:dyDescent="0.2">
      <c r="A81" s="375">
        <v>39</v>
      </c>
      <c r="B81" s="211" t="s">
        <v>3022</v>
      </c>
      <c r="C81" s="211" t="s">
        <v>3005</v>
      </c>
      <c r="D81" s="211" t="s">
        <v>2975</v>
      </c>
      <c r="E81" s="853">
        <v>0.16</v>
      </c>
      <c r="F81" s="786">
        <v>40000001</v>
      </c>
      <c r="G81" s="786">
        <v>46400000</v>
      </c>
      <c r="H81" s="854">
        <v>6400000</v>
      </c>
      <c r="I81" s="786">
        <f t="shared" si="1"/>
        <v>640000000</v>
      </c>
      <c r="J81" s="211" t="s">
        <v>3021</v>
      </c>
    </row>
    <row r="82" spans="1:10" x14ac:dyDescent="0.2">
      <c r="A82" s="375">
        <v>40</v>
      </c>
      <c r="B82" s="211" t="s">
        <v>3023</v>
      </c>
      <c r="C82" s="211" t="s">
        <v>936</v>
      </c>
      <c r="D82" s="211" t="s">
        <v>2975</v>
      </c>
      <c r="E82" s="853">
        <v>7.0000000000000007E-2</v>
      </c>
      <c r="F82" s="786">
        <v>216702380</v>
      </c>
      <c r="G82" s="786">
        <v>231871546</v>
      </c>
      <c r="H82" s="854">
        <v>15169166.5</v>
      </c>
      <c r="I82" s="786">
        <f t="shared" si="1"/>
        <v>1516916650</v>
      </c>
      <c r="J82" s="211" t="s">
        <v>3021</v>
      </c>
    </row>
    <row r="83" spans="1:10" x14ac:dyDescent="0.2">
      <c r="A83" s="375">
        <v>41</v>
      </c>
      <c r="B83" s="211" t="s">
        <v>3024</v>
      </c>
      <c r="C83" s="211" t="s">
        <v>1060</v>
      </c>
      <c r="D83" s="211" t="s">
        <v>2975</v>
      </c>
      <c r="E83" s="853">
        <v>4.7500000000000001E-2</v>
      </c>
      <c r="F83" s="786">
        <v>5880370</v>
      </c>
      <c r="G83" s="786">
        <v>6159687</v>
      </c>
      <c r="H83" s="854">
        <v>279317.53000000003</v>
      </c>
      <c r="I83" s="786">
        <f t="shared" si="1"/>
        <v>27931753.000000004</v>
      </c>
      <c r="J83" s="211" t="s">
        <v>3025</v>
      </c>
    </row>
    <row r="84" spans="1:10" x14ac:dyDescent="0.2">
      <c r="A84" s="375">
        <v>42</v>
      </c>
      <c r="B84" s="211" t="s">
        <v>3026</v>
      </c>
      <c r="C84" s="211" t="s">
        <v>936</v>
      </c>
      <c r="D84" s="211" t="s">
        <v>2975</v>
      </c>
      <c r="E84" s="853">
        <v>0.01</v>
      </c>
      <c r="F84" s="786">
        <v>357710599</v>
      </c>
      <c r="G84" s="786">
        <v>361287704</v>
      </c>
      <c r="H84" s="854">
        <v>3577105.96</v>
      </c>
      <c r="I84" s="786">
        <f t="shared" si="1"/>
        <v>357710596</v>
      </c>
      <c r="J84" s="211" t="s">
        <v>3027</v>
      </c>
    </row>
    <row r="85" spans="1:10" x14ac:dyDescent="0.2">
      <c r="A85" s="375">
        <v>43</v>
      </c>
      <c r="B85" s="211" t="s">
        <v>3028</v>
      </c>
      <c r="C85" s="211" t="s">
        <v>3005</v>
      </c>
      <c r="D85" s="211" t="s">
        <v>2975</v>
      </c>
      <c r="E85" s="853">
        <v>7.7499999999999999E-2</v>
      </c>
      <c r="F85" s="786">
        <v>31553007</v>
      </c>
      <c r="G85" s="786">
        <v>33998364</v>
      </c>
      <c r="H85" s="854">
        <v>2445357.9</v>
      </c>
      <c r="I85" s="786">
        <f t="shared" si="1"/>
        <v>244535790</v>
      </c>
      <c r="J85" s="211" t="s">
        <v>3029</v>
      </c>
    </row>
    <row r="86" spans="1:10" ht="25.5" x14ac:dyDescent="0.2">
      <c r="A86" s="375">
        <v>44</v>
      </c>
      <c r="B86" s="211" t="s">
        <v>3030</v>
      </c>
      <c r="C86" s="211" t="s">
        <v>1600</v>
      </c>
      <c r="D86" s="211" t="s">
        <v>2975</v>
      </c>
      <c r="E86" s="853">
        <v>7.0000000000000007E-2</v>
      </c>
      <c r="F86" s="786">
        <v>6272012</v>
      </c>
      <c r="G86" s="786">
        <v>6711052</v>
      </c>
      <c r="H86" s="854">
        <v>439040.65</v>
      </c>
      <c r="I86" s="786">
        <f t="shared" si="1"/>
        <v>43904065</v>
      </c>
      <c r="J86" s="211" t="s">
        <v>3031</v>
      </c>
    </row>
    <row r="87" spans="1:10" x14ac:dyDescent="0.2">
      <c r="A87" s="375">
        <v>45</v>
      </c>
      <c r="B87" s="211" t="s">
        <v>3032</v>
      </c>
      <c r="C87" s="211" t="s">
        <v>944</v>
      </c>
      <c r="D87" s="211" t="s">
        <v>2975</v>
      </c>
      <c r="E87" s="853">
        <v>0.04</v>
      </c>
      <c r="F87" s="786">
        <v>100000001</v>
      </c>
      <c r="G87" s="786">
        <v>104000000</v>
      </c>
      <c r="H87" s="854">
        <v>4000000</v>
      </c>
      <c r="I87" s="786">
        <f t="shared" si="1"/>
        <v>400000000</v>
      </c>
      <c r="J87" s="211" t="s">
        <v>3031</v>
      </c>
    </row>
    <row r="88" spans="1:10" x14ac:dyDescent="0.2">
      <c r="A88" s="375">
        <v>46</v>
      </c>
      <c r="B88" t="s">
        <v>3033</v>
      </c>
      <c r="C88" t="s">
        <v>1060</v>
      </c>
      <c r="D88" s="211" t="s">
        <v>2975</v>
      </c>
      <c r="E88" s="853">
        <v>0.1</v>
      </c>
      <c r="F88" s="862">
        <v>7935001</v>
      </c>
      <c r="G88" s="862">
        <v>8728500</v>
      </c>
      <c r="H88" s="91">
        <v>793500</v>
      </c>
      <c r="I88" s="862">
        <v>79350000</v>
      </c>
      <c r="J88" s="211" t="s">
        <v>3034</v>
      </c>
    </row>
    <row r="89" spans="1:10" ht="25.5" x14ac:dyDescent="0.2">
      <c r="A89" s="375">
        <v>47</v>
      </c>
      <c r="B89" s="776" t="s">
        <v>3035</v>
      </c>
      <c r="C89" t="s">
        <v>1600</v>
      </c>
      <c r="D89" s="211" t="s">
        <v>2975</v>
      </c>
      <c r="E89" s="864">
        <v>5.4221999999999999E-2</v>
      </c>
      <c r="F89" s="862">
        <v>3941558</v>
      </c>
      <c r="G89" s="862">
        <v>4155278</v>
      </c>
      <c r="H89" s="865">
        <v>213720.71</v>
      </c>
      <c r="I89" s="862">
        <v>21372071</v>
      </c>
      <c r="J89" s="211" t="s">
        <v>3034</v>
      </c>
    </row>
    <row r="90" spans="1:10" x14ac:dyDescent="0.2">
      <c r="A90" s="375">
        <v>48</v>
      </c>
      <c r="B90" t="s">
        <v>3036</v>
      </c>
      <c r="C90" t="s">
        <v>1060</v>
      </c>
      <c r="D90" s="211" t="s">
        <v>2975</v>
      </c>
      <c r="E90" s="863">
        <v>5.5E-2</v>
      </c>
      <c r="F90" s="862">
        <v>4200001</v>
      </c>
      <c r="G90" s="862">
        <v>4431000</v>
      </c>
      <c r="H90" s="865">
        <v>231000</v>
      </c>
      <c r="I90" s="862">
        <v>23100000</v>
      </c>
      <c r="J90" s="211" t="s">
        <v>3034</v>
      </c>
    </row>
    <row r="91" spans="1:10" x14ac:dyDescent="0.2">
      <c r="A91" s="375">
        <v>49</v>
      </c>
      <c r="B91" t="s">
        <v>3037</v>
      </c>
      <c r="C91" t="s">
        <v>2840</v>
      </c>
      <c r="D91" s="211" t="s">
        <v>2975</v>
      </c>
      <c r="E91" s="863">
        <v>5.5E-2</v>
      </c>
      <c r="F91" s="862">
        <v>14592760</v>
      </c>
      <c r="G91" s="862">
        <v>15395361</v>
      </c>
      <c r="H91" s="865">
        <v>802602</v>
      </c>
      <c r="I91" s="862">
        <v>80260200</v>
      </c>
      <c r="J91" s="211" t="s">
        <v>3038</v>
      </c>
    </row>
    <row r="92" spans="1:10" x14ac:dyDescent="0.2">
      <c r="A92" s="375">
        <v>50</v>
      </c>
      <c r="B92" t="s">
        <v>3039</v>
      </c>
      <c r="C92" t="s">
        <v>1060</v>
      </c>
      <c r="D92" s="211" t="s">
        <v>2975</v>
      </c>
      <c r="E92" s="863">
        <v>7.0000000000000007E-2</v>
      </c>
      <c r="F92" s="862">
        <v>3359266</v>
      </c>
      <c r="G92" s="862">
        <v>3594414</v>
      </c>
      <c r="H92" s="865">
        <v>235148.55</v>
      </c>
      <c r="I92" s="862">
        <v>23514855</v>
      </c>
      <c r="J92" s="211" t="s">
        <v>3038</v>
      </c>
    </row>
    <row r="93" spans="1:10" x14ac:dyDescent="0.2">
      <c r="A93" s="375">
        <v>51</v>
      </c>
      <c r="B93" t="s">
        <v>3040</v>
      </c>
      <c r="C93" t="s">
        <v>2846</v>
      </c>
      <c r="D93" s="211" t="s">
        <v>2975</v>
      </c>
      <c r="E93" s="863">
        <v>0.15</v>
      </c>
      <c r="F93" s="862">
        <v>2788845</v>
      </c>
      <c r="G93" s="862">
        <v>3207171</v>
      </c>
      <c r="H93" s="865">
        <v>418326.46</v>
      </c>
      <c r="I93" s="862">
        <v>41832646</v>
      </c>
      <c r="J93" s="211" t="s">
        <v>3041</v>
      </c>
    </row>
    <row r="94" spans="1:10" x14ac:dyDescent="0.2">
      <c r="A94" s="375">
        <v>52</v>
      </c>
      <c r="B94" t="s">
        <v>3042</v>
      </c>
      <c r="C94" t="s">
        <v>1600</v>
      </c>
      <c r="D94" s="211" t="s">
        <v>2975</v>
      </c>
      <c r="E94" s="863">
        <v>0.1</v>
      </c>
      <c r="F94" s="862">
        <v>15510884</v>
      </c>
      <c r="G94" s="862">
        <v>17061972</v>
      </c>
      <c r="H94" s="865">
        <v>1551088.1661</v>
      </c>
      <c r="I94" s="862">
        <v>155108817</v>
      </c>
      <c r="J94" s="211" t="s">
        <v>3041</v>
      </c>
    </row>
    <row r="95" spans="1:10" x14ac:dyDescent="0.2">
      <c r="A95" s="375">
        <v>53</v>
      </c>
      <c r="B95" t="s">
        <v>3043</v>
      </c>
      <c r="C95" t="s">
        <v>1060</v>
      </c>
      <c r="D95" s="211" t="s">
        <v>2975</v>
      </c>
      <c r="E95" s="863">
        <v>0.15</v>
      </c>
      <c r="F95" s="862">
        <v>19680271</v>
      </c>
      <c r="G95" s="862">
        <v>22632311</v>
      </c>
      <c r="H95" s="865">
        <v>2952040.5</v>
      </c>
      <c r="I95" s="862">
        <v>295204050</v>
      </c>
      <c r="J95" s="211" t="s">
        <v>3041</v>
      </c>
    </row>
    <row r="96" spans="1:10" x14ac:dyDescent="0.2">
      <c r="A96" s="375">
        <v>54</v>
      </c>
      <c r="B96" t="s">
        <v>3044</v>
      </c>
      <c r="C96" t="s">
        <v>1600</v>
      </c>
      <c r="D96" s="211" t="s">
        <v>2975</v>
      </c>
      <c r="E96" s="863">
        <v>7.4999999999999997E-2</v>
      </c>
      <c r="F96" s="862">
        <v>10842064</v>
      </c>
      <c r="G96" s="862">
        <v>11655218</v>
      </c>
      <c r="H96" s="865">
        <v>813154.66399999999</v>
      </c>
      <c r="I96" s="862">
        <v>81315466</v>
      </c>
      <c r="J96" s="211" t="s">
        <v>3041</v>
      </c>
    </row>
    <row r="97" spans="1:12" ht="25.5" x14ac:dyDescent="0.2">
      <c r="A97" s="375">
        <v>55</v>
      </c>
      <c r="B97" s="776" t="s">
        <v>3045</v>
      </c>
      <c r="C97" s="866" t="s">
        <v>1600</v>
      </c>
      <c r="D97" s="867" t="s">
        <v>2975</v>
      </c>
      <c r="E97" s="868">
        <v>0.1</v>
      </c>
      <c r="F97" s="869">
        <v>623381</v>
      </c>
      <c r="G97" s="869">
        <v>685718</v>
      </c>
      <c r="H97" s="870">
        <v>62338</v>
      </c>
      <c r="I97" s="869">
        <v>6233800</v>
      </c>
      <c r="J97" s="867" t="s">
        <v>3046</v>
      </c>
    </row>
    <row r="98" spans="1:12" x14ac:dyDescent="0.2">
      <c r="A98" s="375">
        <v>56</v>
      </c>
      <c r="B98" t="s">
        <v>3047</v>
      </c>
      <c r="C98" t="s">
        <v>1600</v>
      </c>
      <c r="D98" s="211" t="s">
        <v>2975</v>
      </c>
      <c r="E98" s="863">
        <v>0.13</v>
      </c>
      <c r="F98" s="862">
        <v>952381</v>
      </c>
      <c r="G98" s="862">
        <v>1076190</v>
      </c>
      <c r="H98" s="865">
        <v>123809.4</v>
      </c>
      <c r="I98" s="862">
        <v>12380940</v>
      </c>
      <c r="J98" s="867" t="s">
        <v>3048</v>
      </c>
    </row>
    <row r="99" spans="1:12" ht="13.5" thickBot="1" x14ac:dyDescent="0.25">
      <c r="A99" s="375">
        <v>57</v>
      </c>
      <c r="B99" t="s">
        <v>3049</v>
      </c>
      <c r="C99" t="s">
        <v>2848</v>
      </c>
      <c r="D99" s="211" t="s">
        <v>2975</v>
      </c>
      <c r="E99" s="863">
        <v>0.1026</v>
      </c>
      <c r="F99" s="862">
        <v>45455722</v>
      </c>
      <c r="G99" s="862">
        <v>50119478</v>
      </c>
      <c r="H99" s="865">
        <v>4663756.9746000003</v>
      </c>
      <c r="I99" s="862">
        <v>466375697</v>
      </c>
      <c r="J99" s="867" t="s">
        <v>3048</v>
      </c>
    </row>
    <row r="100" spans="1:12" ht="14.25" thickTop="1" thickBot="1" x14ac:dyDescent="0.25">
      <c r="A100" s="694"/>
      <c r="B100" s="695"/>
      <c r="C100" s="695"/>
      <c r="D100" s="696"/>
      <c r="E100" s="695"/>
      <c r="F100" s="861"/>
      <c r="G100" s="773" t="s">
        <v>39</v>
      </c>
      <c r="H100" s="698">
        <f>SUM(H43:H99)</f>
        <v>210622803.52550006</v>
      </c>
      <c r="I100" s="698">
        <f>SUM(I43:I99)</f>
        <v>20547132592.080002</v>
      </c>
      <c r="J100" s="696"/>
    </row>
    <row r="101" spans="1:12" ht="13.5" thickTop="1" x14ac:dyDescent="0.2"/>
    <row r="103" spans="1:12" ht="27" thickBot="1" x14ac:dyDescent="0.25">
      <c r="A103" s="1297" t="s">
        <v>2023</v>
      </c>
      <c r="B103" s="1298"/>
      <c r="C103" s="1298"/>
      <c r="D103" s="1298"/>
      <c r="E103" s="1298"/>
      <c r="F103" s="1298"/>
      <c r="G103" s="1298"/>
      <c r="H103" s="1298"/>
      <c r="I103" s="1298"/>
      <c r="J103" s="1298"/>
      <c r="K103" s="1298"/>
      <c r="L103" s="1298"/>
    </row>
    <row r="104" spans="1:12" ht="26.25" thickTop="1" x14ac:dyDescent="0.2">
      <c r="A104" s="1301" t="s">
        <v>700</v>
      </c>
      <c r="B104" s="1301" t="s">
        <v>1057</v>
      </c>
      <c r="C104" s="1301" t="s">
        <v>508</v>
      </c>
      <c r="D104" s="1301" t="s">
        <v>900</v>
      </c>
      <c r="E104" s="1301" t="s">
        <v>901</v>
      </c>
      <c r="F104" s="1299" t="s">
        <v>2024</v>
      </c>
      <c r="G104" s="1301" t="s">
        <v>1267</v>
      </c>
      <c r="H104" s="1299" t="s">
        <v>2025</v>
      </c>
      <c r="I104" s="527" t="s">
        <v>3050</v>
      </c>
      <c r="J104" s="527" t="s">
        <v>3051</v>
      </c>
      <c r="K104" s="1301" t="s">
        <v>263</v>
      </c>
      <c r="L104" s="1299" t="s">
        <v>1058</v>
      </c>
    </row>
    <row r="105" spans="1:12" ht="13.5" thickBot="1" x14ac:dyDescent="0.25">
      <c r="A105" s="1302"/>
      <c r="B105" s="1302"/>
      <c r="C105" s="1302"/>
      <c r="D105" s="1302"/>
      <c r="E105" s="1302"/>
      <c r="F105" s="1300"/>
      <c r="G105" s="1302"/>
      <c r="H105" s="1300"/>
      <c r="I105" s="532" t="s">
        <v>1272</v>
      </c>
      <c r="J105" s="532" t="s">
        <v>1272</v>
      </c>
      <c r="K105" s="1302"/>
      <c r="L105" s="1300"/>
    </row>
    <row r="106" spans="1:12" ht="26.25" thickTop="1" x14ac:dyDescent="0.2">
      <c r="A106" s="871">
        <v>1</v>
      </c>
      <c r="B106" s="872" t="s">
        <v>3052</v>
      </c>
      <c r="C106" s="873" t="s">
        <v>936</v>
      </c>
      <c r="D106" s="874">
        <v>1</v>
      </c>
      <c r="E106" s="874">
        <v>3000000</v>
      </c>
      <c r="F106" s="874">
        <v>3000000</v>
      </c>
      <c r="G106" s="874">
        <v>1000</v>
      </c>
      <c r="H106" s="874">
        <f>F106*G106</f>
        <v>3000000000</v>
      </c>
      <c r="I106" s="874">
        <f>H106*0.4</f>
        <v>1200000000</v>
      </c>
      <c r="J106" s="874">
        <f>H106*0.6</f>
        <v>1800000000</v>
      </c>
      <c r="K106" s="871" t="s">
        <v>3053</v>
      </c>
      <c r="L106" s="874" t="s">
        <v>3054</v>
      </c>
    </row>
    <row r="107" spans="1:12" ht="25.5" x14ac:dyDescent="0.2">
      <c r="A107" s="875">
        <v>2</v>
      </c>
      <c r="B107" s="876" t="s">
        <v>3055</v>
      </c>
      <c r="C107" s="877" t="s">
        <v>936</v>
      </c>
      <c r="D107" s="875">
        <v>1</v>
      </c>
      <c r="E107" s="875">
        <v>5000000</v>
      </c>
      <c r="F107" s="875">
        <v>5000000</v>
      </c>
      <c r="G107" s="875">
        <v>1000</v>
      </c>
      <c r="H107" s="875">
        <f>F107*G107</f>
        <v>5000000000</v>
      </c>
      <c r="I107" s="875">
        <f>H107*0.4</f>
        <v>2000000000</v>
      </c>
      <c r="J107" s="875">
        <f>H107*0.6</f>
        <v>3000000000</v>
      </c>
      <c r="K107" s="878" t="s">
        <v>1302</v>
      </c>
      <c r="L107" s="875" t="s">
        <v>3056</v>
      </c>
    </row>
    <row r="108" spans="1:12" ht="25.5" x14ac:dyDescent="0.2">
      <c r="A108" s="871">
        <v>3</v>
      </c>
      <c r="B108" s="872" t="s">
        <v>3057</v>
      </c>
      <c r="C108" s="873" t="s">
        <v>936</v>
      </c>
      <c r="D108" s="874">
        <v>1</v>
      </c>
      <c r="E108" s="874">
        <v>3000000</v>
      </c>
      <c r="F108" s="874">
        <v>3000000</v>
      </c>
      <c r="G108" s="874">
        <v>1000</v>
      </c>
      <c r="H108" s="874">
        <f>F108*G108</f>
        <v>3000000000</v>
      </c>
      <c r="I108" s="874">
        <f>H108*0.4</f>
        <v>1200000000</v>
      </c>
      <c r="J108" s="874">
        <f>H108*0.6</f>
        <v>1800000000</v>
      </c>
      <c r="K108" s="871" t="s">
        <v>2441</v>
      </c>
      <c r="L108" s="874" t="s">
        <v>3058</v>
      </c>
    </row>
    <row r="109" spans="1:12" ht="25.5" x14ac:dyDescent="0.2">
      <c r="A109" s="875">
        <v>4</v>
      </c>
      <c r="B109" s="876" t="s">
        <v>3059</v>
      </c>
      <c r="C109" s="877" t="s">
        <v>936</v>
      </c>
      <c r="D109" s="875">
        <v>1</v>
      </c>
      <c r="E109" s="875">
        <v>4040000</v>
      </c>
      <c r="F109" s="875">
        <v>4040000</v>
      </c>
      <c r="G109" s="875">
        <v>1000</v>
      </c>
      <c r="H109" s="875">
        <f>G109*F109</f>
        <v>4040000000</v>
      </c>
      <c r="I109" s="875">
        <f>H109*0.4</f>
        <v>1616000000</v>
      </c>
      <c r="J109" s="875">
        <f>H109*0.6</f>
        <v>2424000000</v>
      </c>
      <c r="K109" s="878" t="s">
        <v>2909</v>
      </c>
      <c r="L109" s="875" t="s">
        <v>3060</v>
      </c>
    </row>
    <row r="110" spans="1:12" x14ac:dyDescent="0.2">
      <c r="A110" s="879"/>
      <c r="B110" s="880" t="s">
        <v>39</v>
      </c>
      <c r="C110" s="880"/>
      <c r="D110" s="881"/>
      <c r="E110" s="882"/>
      <c r="F110" s="882">
        <f>SUM(F106:F109)</f>
        <v>15040000</v>
      </c>
      <c r="G110" s="882"/>
      <c r="H110" s="882">
        <f>SUM(H106:H109)</f>
        <v>15040000000</v>
      </c>
      <c r="I110" s="882">
        <f>SUM(I106:I109)</f>
        <v>6016000000</v>
      </c>
      <c r="J110" s="882">
        <f>SUM(J106:J109)</f>
        <v>9024000000</v>
      </c>
      <c r="K110" s="883"/>
      <c r="L110" s="884"/>
    </row>
    <row r="113" spans="1:7" ht="12.75" customHeight="1" x14ac:dyDescent="0.2">
      <c r="A113" s="1295" t="s">
        <v>1571</v>
      </c>
      <c r="B113" s="1296"/>
      <c r="C113" s="1296"/>
      <c r="D113" s="1296"/>
      <c r="E113" s="1296"/>
      <c r="F113" s="1296"/>
      <c r="G113" s="1296"/>
    </row>
    <row r="114" spans="1:7" ht="13.5" customHeight="1" thickBot="1" x14ac:dyDescent="0.25">
      <c r="A114" s="1297"/>
      <c r="B114" s="1298"/>
      <c r="C114" s="1298"/>
      <c r="D114" s="1298"/>
      <c r="E114" s="1298"/>
      <c r="F114" s="1298"/>
      <c r="G114" s="1298"/>
    </row>
    <row r="115" spans="1:7" ht="14.25" thickTop="1" thickBot="1" x14ac:dyDescent="0.25">
      <c r="A115" s="663" t="s">
        <v>700</v>
      </c>
      <c r="B115" s="664" t="s">
        <v>1258</v>
      </c>
      <c r="C115" s="664" t="s">
        <v>1572</v>
      </c>
      <c r="D115" s="664" t="s">
        <v>1259</v>
      </c>
      <c r="E115" s="663" t="s">
        <v>1573</v>
      </c>
      <c r="F115" s="663" t="s">
        <v>1058</v>
      </c>
      <c r="G115" s="663" t="s">
        <v>816</v>
      </c>
    </row>
    <row r="116" spans="1:7" ht="16.5" thickTop="1" x14ac:dyDescent="0.25">
      <c r="A116">
        <v>1</v>
      </c>
      <c r="B116" t="s">
        <v>2911</v>
      </c>
      <c r="C116" s="885">
        <v>100000000</v>
      </c>
      <c r="D116" s="885">
        <v>1000000000</v>
      </c>
      <c r="E116" s="886" t="s">
        <v>3061</v>
      </c>
      <c r="F116" s="887" t="s">
        <v>3062</v>
      </c>
      <c r="G116" s="887" t="s">
        <v>2922</v>
      </c>
    </row>
    <row r="117" spans="1:7" ht="15.75" x14ac:dyDescent="0.25">
      <c r="A117" s="888">
        <v>2</v>
      </c>
      <c r="B117" s="888" t="s">
        <v>3063</v>
      </c>
      <c r="C117" s="889">
        <v>50000000</v>
      </c>
      <c r="D117" s="889">
        <f>C117*10</f>
        <v>500000000</v>
      </c>
      <c r="E117" s="890" t="s">
        <v>2095</v>
      </c>
      <c r="F117" s="891" t="s">
        <v>3054</v>
      </c>
      <c r="G117" s="891" t="s">
        <v>2922</v>
      </c>
    </row>
    <row r="118" spans="1:7" ht="15" x14ac:dyDescent="0.25">
      <c r="A118">
        <v>3</v>
      </c>
      <c r="B118" s="211" t="s">
        <v>3064</v>
      </c>
      <c r="C118" s="743">
        <v>100000000</v>
      </c>
      <c r="D118" s="885">
        <f>C118*10</f>
        <v>1000000000</v>
      </c>
      <c r="E118" s="787" t="s">
        <v>3065</v>
      </c>
      <c r="F118" s="887" t="s">
        <v>3066</v>
      </c>
      <c r="G118" s="887"/>
    </row>
    <row r="119" spans="1:7" ht="15.75" x14ac:dyDescent="0.25">
      <c r="A119" s="888">
        <v>4</v>
      </c>
      <c r="B119" s="888" t="s">
        <v>3067</v>
      </c>
      <c r="C119" s="889">
        <v>100000000</v>
      </c>
      <c r="D119" s="889">
        <f>C119*10</f>
        <v>1000000000</v>
      </c>
      <c r="E119" s="890" t="s">
        <v>3068</v>
      </c>
      <c r="F119" s="891" t="s">
        <v>3069</v>
      </c>
      <c r="G119" s="891"/>
    </row>
    <row r="120" spans="1:7" ht="15.75" x14ac:dyDescent="0.25">
      <c r="A120">
        <v>5</v>
      </c>
      <c r="B120" t="s">
        <v>2911</v>
      </c>
      <c r="C120" s="885">
        <v>100000000</v>
      </c>
      <c r="D120" s="885">
        <v>1000000000</v>
      </c>
      <c r="E120" s="886" t="s">
        <v>3061</v>
      </c>
      <c r="F120" s="887" t="s">
        <v>3070</v>
      </c>
      <c r="G120" s="887" t="s">
        <v>2922</v>
      </c>
    </row>
    <row r="121" spans="1:7" ht="16.5" thickBot="1" x14ac:dyDescent="0.3">
      <c r="A121" s="888">
        <v>6</v>
      </c>
      <c r="B121" s="888" t="s">
        <v>3071</v>
      </c>
      <c r="C121" s="889">
        <v>20000000</v>
      </c>
      <c r="D121" s="889">
        <f>C121*10</f>
        <v>200000000</v>
      </c>
      <c r="E121" s="890" t="s">
        <v>2951</v>
      </c>
      <c r="F121" s="891" t="s">
        <v>3072</v>
      </c>
      <c r="G121" s="891" t="s">
        <v>2922</v>
      </c>
    </row>
    <row r="122" spans="1:7" ht="14.25" thickTop="1" thickBot="1" x14ac:dyDescent="0.25">
      <c r="A122" s="672"/>
      <c r="B122" s="668" t="s">
        <v>39</v>
      </c>
      <c r="C122" s="669">
        <f>SUM(C116:C121)</f>
        <v>470000000</v>
      </c>
      <c r="D122" s="669">
        <f>SUM(D116:D121)</f>
        <v>4700000000</v>
      </c>
      <c r="E122" s="670"/>
      <c r="F122" s="671"/>
      <c r="G122" s="671"/>
    </row>
    <row r="123" spans="1:7" ht="13.5" thickTop="1" x14ac:dyDescent="0.2"/>
    <row r="125" spans="1:7" ht="12.75" customHeight="1" x14ac:dyDescent="0.2">
      <c r="A125" s="1295" t="s">
        <v>2927</v>
      </c>
      <c r="B125" s="1296"/>
      <c r="C125" s="1296"/>
      <c r="D125" s="1296"/>
      <c r="E125" s="1296"/>
      <c r="F125" s="1296"/>
      <c r="G125" s="1296"/>
    </row>
    <row r="126" spans="1:7" ht="13.5" customHeight="1" thickBot="1" x14ac:dyDescent="0.25">
      <c r="A126" s="1297"/>
      <c r="B126" s="1298"/>
      <c r="C126" s="1298"/>
      <c r="D126" s="1298"/>
      <c r="E126" s="1298"/>
      <c r="F126" s="1298"/>
      <c r="G126" s="1298"/>
    </row>
    <row r="127" spans="1:7" ht="14.25" thickTop="1" thickBot="1" x14ac:dyDescent="0.25">
      <c r="A127" s="663" t="s">
        <v>700</v>
      </c>
      <c r="B127" s="664" t="s">
        <v>2928</v>
      </c>
      <c r="C127" s="664" t="s">
        <v>1572</v>
      </c>
      <c r="D127" s="664" t="s">
        <v>1259</v>
      </c>
      <c r="E127" s="663" t="s">
        <v>1573</v>
      </c>
      <c r="F127" s="663" t="s">
        <v>1058</v>
      </c>
      <c r="G127" s="663" t="s">
        <v>816</v>
      </c>
    </row>
    <row r="128" spans="1:7" ht="15.75" thickTop="1" x14ac:dyDescent="0.25">
      <c r="A128" s="115">
        <v>1</v>
      </c>
      <c r="B128" t="s">
        <v>3073</v>
      </c>
      <c r="C128" s="893">
        <v>1000000</v>
      </c>
      <c r="D128" s="894">
        <f>C128*1000</f>
        <v>1000000000</v>
      </c>
      <c r="E128" t="s">
        <v>3074</v>
      </c>
      <c r="F128" t="s">
        <v>3075</v>
      </c>
    </row>
    <row r="129" spans="1:7" ht="15" x14ac:dyDescent="0.2">
      <c r="A129" s="895">
        <v>2</v>
      </c>
      <c r="B129" s="896" t="s">
        <v>3076</v>
      </c>
      <c r="C129" s="897">
        <v>10000000</v>
      </c>
      <c r="D129" s="897">
        <v>10000000000</v>
      </c>
      <c r="E129" s="898" t="s">
        <v>3061</v>
      </c>
      <c r="F129" s="899" t="s">
        <v>3077</v>
      </c>
      <c r="G129" s="614"/>
    </row>
    <row r="130" spans="1:7" ht="15" x14ac:dyDescent="0.25">
      <c r="A130" s="115">
        <v>3</v>
      </c>
      <c r="B130" s="211" t="s">
        <v>3078</v>
      </c>
      <c r="C130" s="893">
        <v>2000000</v>
      </c>
      <c r="D130" s="894">
        <f>C130*1000</f>
        <v>2000000000</v>
      </c>
      <c r="E130" s="211" t="s">
        <v>3079</v>
      </c>
      <c r="F130" s="211" t="s">
        <v>3054</v>
      </c>
    </row>
    <row r="131" spans="1:7" ht="26.25" thickBot="1" x14ac:dyDescent="0.25">
      <c r="A131" s="895">
        <v>4</v>
      </c>
      <c r="B131" s="900" t="s">
        <v>3080</v>
      </c>
      <c r="C131" s="897">
        <v>7000000</v>
      </c>
      <c r="D131" s="897">
        <f>C131*1000</f>
        <v>7000000000</v>
      </c>
      <c r="E131" s="898" t="s">
        <v>3081</v>
      </c>
      <c r="F131" s="899" t="s">
        <v>2958</v>
      </c>
      <c r="G131" s="614"/>
    </row>
    <row r="132" spans="1:7" ht="14.25" thickTop="1" thickBot="1" x14ac:dyDescent="0.25">
      <c r="A132" s="672" t="s">
        <v>38</v>
      </c>
      <c r="B132" s="901" t="s">
        <v>39</v>
      </c>
      <c r="C132" s="669">
        <f>SUM(C128:C131)</f>
        <v>20000000</v>
      </c>
      <c r="D132" s="669">
        <f>SUM(D128:D131)</f>
        <v>20000000000</v>
      </c>
      <c r="E132" s="670"/>
      <c r="F132" s="671"/>
      <c r="G132" s="671"/>
    </row>
    <row r="133" spans="1:7" ht="13.5" thickTop="1" x14ac:dyDescent="0.2"/>
  </sheetData>
  <mergeCells count="47">
    <mergeCell ref="A27:K28"/>
    <mergeCell ref="L104:L105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K104:K105"/>
    <mergeCell ref="A103:L103"/>
    <mergeCell ref="A1:O4"/>
    <mergeCell ref="A5:O5"/>
    <mergeCell ref="H6:H7"/>
    <mergeCell ref="K6:K7"/>
    <mergeCell ref="M6:M7"/>
    <mergeCell ref="A6:A7"/>
    <mergeCell ref="B6:B7"/>
    <mergeCell ref="C6:C7"/>
    <mergeCell ref="D6:D7"/>
    <mergeCell ref="E6:E7"/>
    <mergeCell ref="N6:N7"/>
    <mergeCell ref="O6:O7"/>
    <mergeCell ref="J20:J21"/>
    <mergeCell ref="K20:K21"/>
    <mergeCell ref="A20:A21"/>
    <mergeCell ref="B20:B21"/>
    <mergeCell ref="C20:C21"/>
    <mergeCell ref="D20:D21"/>
    <mergeCell ref="E20:E21"/>
    <mergeCell ref="A125:G126"/>
    <mergeCell ref="A113:G114"/>
    <mergeCell ref="A19:O19"/>
    <mergeCell ref="F6:F7"/>
    <mergeCell ref="G6:G7"/>
    <mergeCell ref="A39:J40"/>
    <mergeCell ref="A41:A42"/>
    <mergeCell ref="B41:B42"/>
    <mergeCell ref="C41:C42"/>
    <mergeCell ref="D41:D42"/>
    <mergeCell ref="H41:H42"/>
    <mergeCell ref="I41:I42"/>
    <mergeCell ref="J41:J42"/>
    <mergeCell ref="F20:F21"/>
    <mergeCell ref="G20:G21"/>
    <mergeCell ref="H20:H21"/>
  </mergeCells>
  <pageMargins left="0.7" right="0.7" top="0.75" bottom="0.75" header="0.3" footer="0.3"/>
  <pageSetup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workbookViewId="0">
      <selection activeCell="D30" sqref="D30"/>
    </sheetView>
  </sheetViews>
  <sheetFormatPr defaultRowHeight="12.75" x14ac:dyDescent="0.2"/>
  <cols>
    <col min="1" max="1" width="13.42578125" customWidth="1"/>
    <col min="2" max="2" width="28.7109375" customWidth="1"/>
    <col min="3" max="3" width="16.42578125" customWidth="1"/>
    <col min="4" max="4" width="14.7109375" customWidth="1"/>
    <col min="5" max="5" width="13.28515625" customWidth="1"/>
    <col min="6" max="6" width="16.5703125" customWidth="1"/>
  </cols>
  <sheetData>
    <row r="2" spans="1:6" ht="15.75" x14ac:dyDescent="0.25">
      <c r="B2" s="6" t="s">
        <v>40</v>
      </c>
    </row>
    <row r="3" spans="1:6" x14ac:dyDescent="0.2">
      <c r="B3" s="7" t="s">
        <v>129</v>
      </c>
    </row>
    <row r="4" spans="1:6" x14ac:dyDescent="0.2">
      <c r="B4" s="7"/>
    </row>
    <row r="6" spans="1:6" ht="22.5" x14ac:dyDescent="0.2">
      <c r="A6" s="1474" t="s">
        <v>0</v>
      </c>
      <c r="B6" s="1474" t="s">
        <v>1</v>
      </c>
      <c r="C6" s="1474" t="s">
        <v>2</v>
      </c>
      <c r="D6" s="12" t="s">
        <v>46</v>
      </c>
      <c r="E6" s="1474" t="s">
        <v>4</v>
      </c>
      <c r="F6" s="1474" t="s">
        <v>5</v>
      </c>
    </row>
    <row r="7" spans="1:6" ht="13.5" thickBot="1" x14ac:dyDescent="0.25">
      <c r="A7" s="1475"/>
      <c r="B7" s="1475"/>
      <c r="C7" s="1475"/>
      <c r="D7" s="13" t="s">
        <v>47</v>
      </c>
      <c r="E7" s="1475"/>
      <c r="F7" s="1475"/>
    </row>
    <row r="8" spans="1:6" x14ac:dyDescent="0.2">
      <c r="A8" s="22">
        <v>1</v>
      </c>
      <c r="B8" s="3" t="s">
        <v>122</v>
      </c>
      <c r="C8" s="3" t="s">
        <v>7</v>
      </c>
      <c r="D8" s="2">
        <v>20</v>
      </c>
      <c r="E8" s="4">
        <v>36137</v>
      </c>
      <c r="F8" s="2" t="s">
        <v>9</v>
      </c>
    </row>
    <row r="9" spans="1:6" x14ac:dyDescent="0.2">
      <c r="A9" s="2">
        <v>2</v>
      </c>
      <c r="B9" s="3" t="s">
        <v>123</v>
      </c>
      <c r="C9" s="3" t="s">
        <v>7</v>
      </c>
      <c r="D9" s="2">
        <v>120</v>
      </c>
      <c r="E9" s="2" t="s">
        <v>124</v>
      </c>
      <c r="F9" s="2" t="s">
        <v>125</v>
      </c>
    </row>
    <row r="10" spans="1:6" x14ac:dyDescent="0.2">
      <c r="A10" s="2">
        <v>3</v>
      </c>
      <c r="B10" s="3" t="s">
        <v>123</v>
      </c>
      <c r="C10" s="3" t="s">
        <v>24</v>
      </c>
      <c r="D10" s="2">
        <v>80</v>
      </c>
      <c r="E10" s="2" t="s">
        <v>124</v>
      </c>
      <c r="F10" s="2" t="s">
        <v>125</v>
      </c>
    </row>
    <row r="11" spans="1:6" x14ac:dyDescent="0.2">
      <c r="A11" s="2">
        <v>4</v>
      </c>
      <c r="B11" s="3" t="s">
        <v>126</v>
      </c>
      <c r="C11" s="3" t="s">
        <v>7</v>
      </c>
      <c r="D11" s="2">
        <v>8</v>
      </c>
      <c r="E11" s="2" t="s">
        <v>127</v>
      </c>
      <c r="F11" s="2" t="s">
        <v>9</v>
      </c>
    </row>
    <row r="12" spans="1:6" x14ac:dyDescent="0.2">
      <c r="A12" s="2">
        <v>5</v>
      </c>
      <c r="B12" s="3" t="s">
        <v>13</v>
      </c>
      <c r="C12" s="3" t="s">
        <v>75</v>
      </c>
      <c r="D12" s="2">
        <v>30</v>
      </c>
      <c r="E12" s="2" t="s">
        <v>128</v>
      </c>
      <c r="F12" s="2" t="s">
        <v>94</v>
      </c>
    </row>
    <row r="13" spans="1:6" ht="13.5" thickBot="1" x14ac:dyDescent="0.25">
      <c r="A13" s="17"/>
      <c r="B13" s="15" t="s">
        <v>36</v>
      </c>
      <c r="C13" s="16"/>
      <c r="D13" s="17">
        <v>258</v>
      </c>
      <c r="E13" s="17"/>
      <c r="F13" s="17"/>
    </row>
    <row r="14" spans="1:6" ht="13.5" thickTop="1" x14ac:dyDescent="0.2"/>
    <row r="15" spans="1:6" x14ac:dyDescent="0.2">
      <c r="A15" s="9" t="s">
        <v>94</v>
      </c>
      <c r="B15" s="9" t="s">
        <v>99</v>
      </c>
    </row>
    <row r="16" spans="1:6" x14ac:dyDescent="0.2">
      <c r="A16" s="9" t="s">
        <v>9</v>
      </c>
      <c r="B16" s="9" t="s">
        <v>42</v>
      </c>
    </row>
    <row r="17" spans="1:2" x14ac:dyDescent="0.2">
      <c r="A17" s="9" t="s">
        <v>12</v>
      </c>
      <c r="B17" s="9" t="s">
        <v>43</v>
      </c>
    </row>
    <row r="18" spans="1:2" ht="25.5" x14ac:dyDescent="0.2">
      <c r="A18" s="9" t="s">
        <v>130</v>
      </c>
      <c r="B18" s="9" t="s">
        <v>131</v>
      </c>
    </row>
  </sheetData>
  <mergeCells count="5">
    <mergeCell ref="F6:F7"/>
    <mergeCell ref="A6:A7"/>
    <mergeCell ref="B6:B7"/>
    <mergeCell ref="C6:C7"/>
    <mergeCell ref="E6:E7"/>
  </mergeCells>
  <phoneticPr fontId="7" type="noConversion"/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workbookViewId="0">
      <selection activeCell="C26" sqref="C26"/>
    </sheetView>
  </sheetViews>
  <sheetFormatPr defaultRowHeight="12.75" x14ac:dyDescent="0.2"/>
  <cols>
    <col min="1" max="1" width="9.85546875" customWidth="1"/>
    <col min="2" max="2" width="38.28515625" customWidth="1"/>
    <col min="3" max="3" width="19.85546875" customWidth="1"/>
    <col min="4" max="4" width="15.42578125" customWidth="1"/>
    <col min="5" max="5" width="15.140625" customWidth="1"/>
    <col min="6" max="6" width="12.42578125" customWidth="1"/>
  </cols>
  <sheetData>
    <row r="2" spans="1:6" ht="15.75" x14ac:dyDescent="0.25">
      <c r="B2" s="6" t="s">
        <v>40</v>
      </c>
    </row>
    <row r="3" spans="1:6" x14ac:dyDescent="0.2">
      <c r="B3" s="7" t="s">
        <v>120</v>
      </c>
    </row>
    <row r="6" spans="1:6" ht="22.5" x14ac:dyDescent="0.2">
      <c r="A6" s="1474" t="s">
        <v>45</v>
      </c>
      <c r="B6" s="1474" t="s">
        <v>1</v>
      </c>
      <c r="C6" s="1474" t="s">
        <v>2</v>
      </c>
      <c r="D6" s="12" t="s">
        <v>46</v>
      </c>
      <c r="E6" s="1474" t="s">
        <v>4</v>
      </c>
      <c r="F6" s="1474" t="s">
        <v>5</v>
      </c>
    </row>
    <row r="7" spans="1:6" ht="13.5" thickBot="1" x14ac:dyDescent="0.25">
      <c r="A7" s="1475"/>
      <c r="B7" s="1475"/>
      <c r="C7" s="1475"/>
      <c r="D7" s="13" t="s">
        <v>47</v>
      </c>
      <c r="E7" s="1475"/>
      <c r="F7" s="1475"/>
    </row>
    <row r="8" spans="1:6" x14ac:dyDescent="0.2">
      <c r="A8" s="2">
        <v>1</v>
      </c>
      <c r="B8" s="3" t="s">
        <v>100</v>
      </c>
      <c r="C8" s="3" t="s">
        <v>7</v>
      </c>
      <c r="D8" s="2">
        <v>8</v>
      </c>
      <c r="E8" s="2" t="s">
        <v>101</v>
      </c>
      <c r="F8" s="2" t="s">
        <v>31</v>
      </c>
    </row>
    <row r="9" spans="1:6" x14ac:dyDescent="0.2">
      <c r="A9" s="2">
        <v>2</v>
      </c>
      <c r="B9" s="3" t="s">
        <v>102</v>
      </c>
      <c r="C9" s="3" t="s">
        <v>7</v>
      </c>
      <c r="D9" s="2">
        <v>7.4</v>
      </c>
      <c r="E9" s="2" t="s">
        <v>101</v>
      </c>
      <c r="F9" s="2" t="s">
        <v>31</v>
      </c>
    </row>
    <row r="10" spans="1:6" x14ac:dyDescent="0.2">
      <c r="A10" s="2">
        <v>3</v>
      </c>
      <c r="B10" s="3" t="s">
        <v>103</v>
      </c>
      <c r="C10" s="3" t="s">
        <v>7</v>
      </c>
      <c r="D10" s="2">
        <v>46.5</v>
      </c>
      <c r="E10" s="2" t="s">
        <v>104</v>
      </c>
      <c r="F10" s="2" t="s">
        <v>12</v>
      </c>
    </row>
    <row r="11" spans="1:6" x14ac:dyDescent="0.2">
      <c r="A11" s="2">
        <v>4</v>
      </c>
      <c r="B11" s="3" t="s">
        <v>103</v>
      </c>
      <c r="C11" s="3" t="s">
        <v>105</v>
      </c>
      <c r="D11" s="2">
        <v>93</v>
      </c>
      <c r="E11" s="2" t="s">
        <v>104</v>
      </c>
      <c r="F11" s="2" t="s">
        <v>12</v>
      </c>
    </row>
    <row r="12" spans="1:6" x14ac:dyDescent="0.2">
      <c r="A12" s="2">
        <v>5</v>
      </c>
      <c r="B12" s="3" t="s">
        <v>106</v>
      </c>
      <c r="C12" s="3" t="s">
        <v>7</v>
      </c>
      <c r="D12" s="2">
        <v>20</v>
      </c>
      <c r="E12" s="2" t="s">
        <v>107</v>
      </c>
      <c r="F12" s="2" t="s">
        <v>108</v>
      </c>
    </row>
    <row r="13" spans="1:6" x14ac:dyDescent="0.2">
      <c r="A13" s="2">
        <v>6</v>
      </c>
      <c r="B13" s="3" t="s">
        <v>109</v>
      </c>
      <c r="C13" s="3" t="s">
        <v>75</v>
      </c>
      <c r="D13" s="2">
        <v>3.01</v>
      </c>
      <c r="E13" s="2" t="s">
        <v>110</v>
      </c>
      <c r="F13" s="2" t="s">
        <v>52</v>
      </c>
    </row>
    <row r="14" spans="1:6" x14ac:dyDescent="0.2">
      <c r="A14" s="2">
        <v>7</v>
      </c>
      <c r="B14" s="3" t="s">
        <v>111</v>
      </c>
      <c r="C14" s="3" t="s">
        <v>75</v>
      </c>
      <c r="D14" s="2">
        <v>241.95</v>
      </c>
      <c r="E14" s="2" t="s">
        <v>112</v>
      </c>
      <c r="F14" s="2" t="s">
        <v>9</v>
      </c>
    </row>
    <row r="15" spans="1:6" x14ac:dyDescent="0.2">
      <c r="A15" s="2">
        <v>8</v>
      </c>
      <c r="B15" s="3" t="s">
        <v>113</v>
      </c>
      <c r="C15" s="3" t="s">
        <v>7</v>
      </c>
      <c r="D15" s="2">
        <v>10</v>
      </c>
      <c r="E15" s="2" t="s">
        <v>114</v>
      </c>
      <c r="F15" s="2" t="s">
        <v>52</v>
      </c>
    </row>
    <row r="16" spans="1:6" x14ac:dyDescent="0.2">
      <c r="A16" s="2">
        <v>9</v>
      </c>
      <c r="B16" s="3" t="s">
        <v>115</v>
      </c>
      <c r="C16" s="3" t="s">
        <v>7</v>
      </c>
      <c r="D16" s="2">
        <v>8</v>
      </c>
      <c r="E16" s="4">
        <v>35916</v>
      </c>
      <c r="F16" s="2" t="s">
        <v>31</v>
      </c>
    </row>
    <row r="17" spans="1:6" x14ac:dyDescent="0.2">
      <c r="A17" s="2">
        <v>10</v>
      </c>
      <c r="B17" s="3" t="s">
        <v>116</v>
      </c>
      <c r="C17" s="3" t="s">
        <v>75</v>
      </c>
      <c r="D17" s="2">
        <v>5</v>
      </c>
      <c r="E17" s="2" t="s">
        <v>117</v>
      </c>
      <c r="F17" s="2" t="s">
        <v>52</v>
      </c>
    </row>
    <row r="18" spans="1:6" x14ac:dyDescent="0.2">
      <c r="A18" s="2">
        <v>11</v>
      </c>
      <c r="B18" s="3" t="s">
        <v>118</v>
      </c>
      <c r="C18" s="3" t="s">
        <v>7</v>
      </c>
      <c r="D18" s="2">
        <v>9.5</v>
      </c>
      <c r="E18" s="4">
        <v>35830</v>
      </c>
      <c r="F18" s="2" t="s">
        <v>12</v>
      </c>
    </row>
    <row r="19" spans="1:6" x14ac:dyDescent="0.2">
      <c r="A19" s="2">
        <v>12</v>
      </c>
      <c r="B19" s="3" t="s">
        <v>121</v>
      </c>
      <c r="C19" s="3" t="s">
        <v>7</v>
      </c>
      <c r="D19" s="2">
        <v>10</v>
      </c>
      <c r="E19" s="2" t="s">
        <v>119</v>
      </c>
      <c r="F19" s="2" t="s">
        <v>12</v>
      </c>
    </row>
    <row r="20" spans="1:6" ht="13.5" thickBot="1" x14ac:dyDescent="0.25">
      <c r="A20" s="17"/>
      <c r="B20" s="15" t="s">
        <v>36</v>
      </c>
      <c r="C20" s="16"/>
      <c r="D20" s="17">
        <v>462.36</v>
      </c>
      <c r="E20" s="21"/>
      <c r="F20" s="21"/>
    </row>
    <row r="21" spans="1:6" ht="13.5" thickTop="1" x14ac:dyDescent="0.2"/>
    <row r="22" spans="1:6" x14ac:dyDescent="0.2">
      <c r="A22" s="9" t="s">
        <v>9</v>
      </c>
      <c r="B22" s="9" t="s">
        <v>42</v>
      </c>
    </row>
    <row r="23" spans="1:6" x14ac:dyDescent="0.2">
      <c r="A23" s="9" t="s">
        <v>12</v>
      </c>
      <c r="B23" s="9" t="s">
        <v>43</v>
      </c>
    </row>
    <row r="24" spans="1:6" x14ac:dyDescent="0.2">
      <c r="A24" s="9" t="s">
        <v>52</v>
      </c>
      <c r="B24" s="9" t="s">
        <v>70</v>
      </c>
    </row>
    <row r="25" spans="1:6" x14ac:dyDescent="0.2">
      <c r="A25" s="9" t="s">
        <v>31</v>
      </c>
      <c r="B25" s="9" t="s">
        <v>44</v>
      </c>
    </row>
    <row r="26" spans="1:6" x14ac:dyDescent="0.2">
      <c r="A26" s="9" t="s">
        <v>72</v>
      </c>
      <c r="B26" s="9" t="s">
        <v>89</v>
      </c>
    </row>
  </sheetData>
  <mergeCells count="5">
    <mergeCell ref="F6:F7"/>
    <mergeCell ref="A6:A7"/>
    <mergeCell ref="B6:B7"/>
    <mergeCell ref="C6:C7"/>
    <mergeCell ref="E6:E7"/>
  </mergeCells>
  <phoneticPr fontId="7" type="noConversion"/>
  <pageMargins left="0.75" right="0.75" top="1" bottom="1" header="0.5" footer="0.5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workbookViewId="0">
      <selection activeCell="B32" sqref="B32"/>
    </sheetView>
  </sheetViews>
  <sheetFormatPr defaultRowHeight="12.75" x14ac:dyDescent="0.2"/>
  <cols>
    <col min="2" max="2" width="40.7109375" customWidth="1"/>
    <col min="3" max="3" width="16.5703125" customWidth="1"/>
    <col min="4" max="4" width="18.85546875" customWidth="1"/>
    <col min="5" max="5" width="11.42578125" customWidth="1"/>
  </cols>
  <sheetData>
    <row r="2" spans="1:6" ht="15.75" x14ac:dyDescent="0.25">
      <c r="B2" s="6" t="s">
        <v>40</v>
      </c>
    </row>
    <row r="3" spans="1:6" x14ac:dyDescent="0.2">
      <c r="B3" s="7" t="s">
        <v>98</v>
      </c>
    </row>
    <row r="6" spans="1:6" ht="22.5" x14ac:dyDescent="0.2">
      <c r="A6" s="1481" t="s">
        <v>45</v>
      </c>
      <c r="B6" s="1481" t="s">
        <v>1</v>
      </c>
      <c r="C6" s="1481" t="s">
        <v>2</v>
      </c>
      <c r="D6" s="1" t="s">
        <v>46</v>
      </c>
      <c r="E6" s="1481" t="s">
        <v>4</v>
      </c>
      <c r="F6" s="1481" t="s">
        <v>5</v>
      </c>
    </row>
    <row r="7" spans="1:6" x14ac:dyDescent="0.2">
      <c r="A7" s="1481"/>
      <c r="B7" s="1481"/>
      <c r="C7" s="1481"/>
      <c r="D7" s="1" t="s">
        <v>47</v>
      </c>
      <c r="E7" s="1481"/>
      <c r="F7" s="1481"/>
    </row>
    <row r="8" spans="1:6" x14ac:dyDescent="0.2">
      <c r="A8" s="2">
        <v>1</v>
      </c>
      <c r="B8" s="3" t="s">
        <v>90</v>
      </c>
      <c r="C8" s="3" t="s">
        <v>7</v>
      </c>
      <c r="D8" s="2">
        <v>12</v>
      </c>
      <c r="E8" s="2" t="s">
        <v>91</v>
      </c>
      <c r="F8" s="2" t="s">
        <v>31</v>
      </c>
    </row>
    <row r="9" spans="1:6" x14ac:dyDescent="0.2">
      <c r="A9" s="2">
        <v>2</v>
      </c>
      <c r="B9" s="3" t="s">
        <v>92</v>
      </c>
      <c r="C9" s="3" t="s">
        <v>7</v>
      </c>
      <c r="D9" s="2">
        <v>45</v>
      </c>
      <c r="E9" s="4">
        <v>35134</v>
      </c>
      <c r="F9" s="2" t="s">
        <v>12</v>
      </c>
    </row>
    <row r="10" spans="1:6" x14ac:dyDescent="0.2">
      <c r="A10" s="2">
        <v>3</v>
      </c>
      <c r="B10" s="3" t="s">
        <v>93</v>
      </c>
      <c r="C10" s="3" t="s">
        <v>75</v>
      </c>
      <c r="D10" s="2">
        <v>30</v>
      </c>
      <c r="E10" s="4">
        <v>35493</v>
      </c>
      <c r="F10" s="2" t="s">
        <v>94</v>
      </c>
    </row>
    <row r="11" spans="1:6" x14ac:dyDescent="0.2">
      <c r="A11" s="2">
        <v>4</v>
      </c>
      <c r="B11" s="3" t="s">
        <v>95</v>
      </c>
      <c r="C11" s="3" t="s">
        <v>75</v>
      </c>
      <c r="D11" s="2">
        <v>225.2</v>
      </c>
      <c r="E11" s="4">
        <v>35493</v>
      </c>
      <c r="F11" s="2" t="s">
        <v>9</v>
      </c>
    </row>
    <row r="12" spans="1:6" x14ac:dyDescent="0.2">
      <c r="A12" s="2">
        <v>5</v>
      </c>
      <c r="B12" s="3" t="s">
        <v>96</v>
      </c>
      <c r="C12" s="3" t="s">
        <v>75</v>
      </c>
      <c r="D12" s="2">
        <v>20</v>
      </c>
      <c r="E12" s="2" t="s">
        <v>97</v>
      </c>
      <c r="F12" s="2" t="s">
        <v>94</v>
      </c>
    </row>
    <row r="13" spans="1:6" ht="13.5" thickBot="1" x14ac:dyDescent="0.25">
      <c r="A13" s="21"/>
      <c r="B13" s="15" t="s">
        <v>39</v>
      </c>
      <c r="C13" s="16"/>
      <c r="D13" s="17">
        <v>332.2</v>
      </c>
      <c r="E13" s="21"/>
      <c r="F13" s="21"/>
    </row>
    <row r="14" spans="1:6" ht="13.5" thickTop="1" x14ac:dyDescent="0.2"/>
    <row r="16" spans="1:6" x14ac:dyDescent="0.2">
      <c r="A16" s="9" t="s">
        <v>94</v>
      </c>
      <c r="B16" s="9" t="s">
        <v>99</v>
      </c>
    </row>
    <row r="17" spans="1:2" x14ac:dyDescent="0.2">
      <c r="A17" s="9" t="s">
        <v>9</v>
      </c>
      <c r="B17" s="9" t="s">
        <v>42</v>
      </c>
    </row>
    <row r="18" spans="1:2" x14ac:dyDescent="0.2">
      <c r="A18" s="9" t="s">
        <v>12</v>
      </c>
      <c r="B18" s="9" t="s">
        <v>43</v>
      </c>
    </row>
    <row r="19" spans="1:2" x14ac:dyDescent="0.2">
      <c r="A19" s="9" t="s">
        <v>31</v>
      </c>
      <c r="B19" s="9" t="s">
        <v>44</v>
      </c>
    </row>
  </sheetData>
  <mergeCells count="5">
    <mergeCell ref="F6:F7"/>
    <mergeCell ref="A6:A7"/>
    <mergeCell ref="B6:B7"/>
    <mergeCell ref="C6:C7"/>
    <mergeCell ref="E6:E7"/>
  </mergeCells>
  <phoneticPr fontId="7" type="noConversion"/>
  <pageMargins left="0.75" right="0.75" top="1" bottom="1" header="0.5" footer="0.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workbookViewId="0">
      <selection activeCell="C29" sqref="C29"/>
    </sheetView>
  </sheetViews>
  <sheetFormatPr defaultRowHeight="12.75" x14ac:dyDescent="0.2"/>
  <cols>
    <col min="2" max="2" width="31.28515625" customWidth="1"/>
    <col min="3" max="3" width="19.7109375" customWidth="1"/>
    <col min="4" max="4" width="18.140625" customWidth="1"/>
    <col min="5" max="5" width="15.85546875" customWidth="1"/>
    <col min="6" max="6" width="17.42578125" customWidth="1"/>
  </cols>
  <sheetData>
    <row r="2" spans="1:6" ht="15.75" x14ac:dyDescent="0.25">
      <c r="C2" s="6" t="s">
        <v>40</v>
      </c>
    </row>
    <row r="3" spans="1:6" x14ac:dyDescent="0.2">
      <c r="C3" s="7" t="s">
        <v>88</v>
      </c>
    </row>
    <row r="6" spans="1:6" ht="22.5" x14ac:dyDescent="0.2">
      <c r="A6" s="1474" t="s">
        <v>0</v>
      </c>
      <c r="B6" s="1474" t="s">
        <v>1</v>
      </c>
      <c r="C6" s="1474" t="s">
        <v>2</v>
      </c>
      <c r="D6" s="12" t="s">
        <v>46</v>
      </c>
      <c r="E6" s="1474" t="s">
        <v>4</v>
      </c>
      <c r="F6" s="1474" t="s">
        <v>5</v>
      </c>
    </row>
    <row r="7" spans="1:6" ht="13.5" thickBot="1" x14ac:dyDescent="0.25">
      <c r="A7" s="1475"/>
      <c r="B7" s="1475"/>
      <c r="C7" s="1475"/>
      <c r="D7" s="13" t="s">
        <v>47</v>
      </c>
      <c r="E7" s="1475"/>
      <c r="F7" s="1475"/>
    </row>
    <row r="8" spans="1:6" x14ac:dyDescent="0.2">
      <c r="A8" s="2">
        <v>1</v>
      </c>
      <c r="B8" s="3" t="s">
        <v>71</v>
      </c>
      <c r="C8" s="3" t="s">
        <v>7</v>
      </c>
      <c r="D8" s="2">
        <v>20</v>
      </c>
      <c r="E8" s="4">
        <v>34707</v>
      </c>
      <c r="F8" s="2" t="s">
        <v>72</v>
      </c>
    </row>
    <row r="9" spans="1:6" x14ac:dyDescent="0.2">
      <c r="A9" s="2">
        <v>2</v>
      </c>
      <c r="B9" s="3" t="s">
        <v>73</v>
      </c>
      <c r="C9" s="3" t="s">
        <v>7</v>
      </c>
      <c r="D9" s="2">
        <v>4</v>
      </c>
      <c r="E9" s="4">
        <v>35012</v>
      </c>
      <c r="F9" s="2" t="s">
        <v>52</v>
      </c>
    </row>
    <row r="10" spans="1:6" x14ac:dyDescent="0.2">
      <c r="A10" s="2">
        <v>3</v>
      </c>
      <c r="B10" s="3" t="s">
        <v>74</v>
      </c>
      <c r="C10" s="3" t="s">
        <v>75</v>
      </c>
      <c r="D10" s="2">
        <v>2</v>
      </c>
      <c r="E10" s="2" t="s">
        <v>76</v>
      </c>
      <c r="F10" s="2"/>
    </row>
    <row r="11" spans="1:6" x14ac:dyDescent="0.2">
      <c r="A11" s="2">
        <v>4</v>
      </c>
      <c r="B11" s="3" t="s">
        <v>77</v>
      </c>
      <c r="C11" s="3" t="s">
        <v>7</v>
      </c>
      <c r="D11" s="2">
        <v>105</v>
      </c>
      <c r="E11" s="4">
        <v>34831</v>
      </c>
      <c r="F11" s="2" t="s">
        <v>9</v>
      </c>
    </row>
    <row r="12" spans="1:6" x14ac:dyDescent="0.2">
      <c r="A12" s="2">
        <v>5</v>
      </c>
      <c r="B12" s="3" t="s">
        <v>78</v>
      </c>
      <c r="C12" s="3" t="s">
        <v>7</v>
      </c>
      <c r="D12" s="2">
        <v>8</v>
      </c>
      <c r="E12" s="4">
        <v>35187</v>
      </c>
      <c r="F12" s="2" t="s">
        <v>12</v>
      </c>
    </row>
    <row r="13" spans="1:6" x14ac:dyDescent="0.2">
      <c r="A13" s="2">
        <v>6</v>
      </c>
      <c r="B13" s="3" t="s">
        <v>79</v>
      </c>
      <c r="C13" s="3" t="s">
        <v>7</v>
      </c>
      <c r="D13" s="2">
        <v>14.34</v>
      </c>
      <c r="E13" s="2" t="s">
        <v>80</v>
      </c>
      <c r="F13" s="2" t="s">
        <v>9</v>
      </c>
    </row>
    <row r="14" spans="1:6" x14ac:dyDescent="0.2">
      <c r="A14" s="2">
        <v>7</v>
      </c>
      <c r="B14" s="3" t="s">
        <v>81</v>
      </c>
      <c r="C14" s="3" t="s">
        <v>7</v>
      </c>
      <c r="D14" s="2">
        <v>24</v>
      </c>
      <c r="E14" s="2" t="s">
        <v>80</v>
      </c>
      <c r="F14" s="2" t="s">
        <v>12</v>
      </c>
    </row>
    <row r="15" spans="1:6" x14ac:dyDescent="0.2">
      <c r="A15" s="2">
        <v>8</v>
      </c>
      <c r="B15" s="3" t="s">
        <v>82</v>
      </c>
      <c r="C15" s="3" t="s">
        <v>7</v>
      </c>
      <c r="D15" s="2">
        <v>15</v>
      </c>
      <c r="E15" s="4">
        <v>35159</v>
      </c>
      <c r="F15" s="2" t="s">
        <v>9</v>
      </c>
    </row>
    <row r="16" spans="1:6" x14ac:dyDescent="0.2">
      <c r="A16" s="2">
        <v>9</v>
      </c>
      <c r="B16" s="3" t="s">
        <v>83</v>
      </c>
      <c r="C16" s="3" t="s">
        <v>7</v>
      </c>
      <c r="D16" s="2">
        <v>12.28</v>
      </c>
      <c r="E16" s="4">
        <v>35250</v>
      </c>
      <c r="F16" s="2" t="s">
        <v>12</v>
      </c>
    </row>
    <row r="17" spans="1:6" x14ac:dyDescent="0.2">
      <c r="A17" s="2">
        <v>10</v>
      </c>
      <c r="B17" s="3" t="s">
        <v>84</v>
      </c>
      <c r="C17" s="3" t="s">
        <v>7</v>
      </c>
      <c r="D17" s="2">
        <v>12</v>
      </c>
      <c r="E17" s="2" t="s">
        <v>85</v>
      </c>
      <c r="F17" s="2" t="s">
        <v>31</v>
      </c>
    </row>
    <row r="18" spans="1:6" x14ac:dyDescent="0.2">
      <c r="A18" s="2">
        <v>11</v>
      </c>
      <c r="B18" s="3" t="s">
        <v>86</v>
      </c>
      <c r="C18" s="3" t="s">
        <v>7</v>
      </c>
      <c r="D18" s="2">
        <v>10.119999999999999</v>
      </c>
      <c r="E18" s="4">
        <v>35222</v>
      </c>
      <c r="F18" s="2" t="s">
        <v>72</v>
      </c>
    </row>
    <row r="19" spans="1:6" x14ac:dyDescent="0.2">
      <c r="A19" s="2">
        <v>12</v>
      </c>
      <c r="B19" s="3" t="s">
        <v>87</v>
      </c>
      <c r="C19" s="3" t="s">
        <v>75</v>
      </c>
      <c r="D19" s="2">
        <v>67</v>
      </c>
      <c r="E19" s="4">
        <v>35102</v>
      </c>
      <c r="F19" s="2"/>
    </row>
    <row r="20" spans="1:6" ht="13.5" thickBot="1" x14ac:dyDescent="0.25">
      <c r="A20" s="21"/>
      <c r="B20" s="15" t="s">
        <v>36</v>
      </c>
      <c r="C20" s="16"/>
      <c r="D20" s="17">
        <v>293.74</v>
      </c>
      <c r="E20" s="21"/>
      <c r="F20" s="21"/>
    </row>
    <row r="21" spans="1:6" ht="13.5" thickTop="1" x14ac:dyDescent="0.2"/>
    <row r="23" spans="1:6" x14ac:dyDescent="0.2">
      <c r="A23" s="9" t="s">
        <v>9</v>
      </c>
      <c r="B23" s="9" t="s">
        <v>42</v>
      </c>
    </row>
    <row r="24" spans="1:6" x14ac:dyDescent="0.2">
      <c r="A24" s="9" t="s">
        <v>12</v>
      </c>
      <c r="B24" s="9" t="s">
        <v>43</v>
      </c>
    </row>
    <row r="25" spans="1:6" x14ac:dyDescent="0.2">
      <c r="A25" s="9" t="s">
        <v>52</v>
      </c>
      <c r="B25" s="9" t="s">
        <v>70</v>
      </c>
    </row>
    <row r="26" spans="1:6" x14ac:dyDescent="0.2">
      <c r="A26" s="9" t="s">
        <v>31</v>
      </c>
      <c r="B26" s="9" t="s">
        <v>44</v>
      </c>
    </row>
    <row r="27" spans="1:6" x14ac:dyDescent="0.2">
      <c r="A27" s="9" t="s">
        <v>72</v>
      </c>
      <c r="B27" s="9" t="s">
        <v>89</v>
      </c>
    </row>
  </sheetData>
  <mergeCells count="5">
    <mergeCell ref="F6:F7"/>
    <mergeCell ref="A6:A7"/>
    <mergeCell ref="B6:B7"/>
    <mergeCell ref="C6:C7"/>
    <mergeCell ref="E6:E7"/>
  </mergeCells>
  <phoneticPr fontId="7" type="noConversion"/>
  <pageMargins left="0.75" right="0.75" top="1" bottom="1" header="0.5" footer="0.5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B25" sqref="B25"/>
    </sheetView>
  </sheetViews>
  <sheetFormatPr defaultColWidth="21.7109375" defaultRowHeight="12.75" x14ac:dyDescent="0.2"/>
  <cols>
    <col min="1" max="1" width="10.28515625" customWidth="1"/>
    <col min="2" max="2" width="37.42578125" bestFit="1" customWidth="1"/>
    <col min="3" max="3" width="25.42578125" bestFit="1" customWidth="1"/>
    <col min="4" max="4" width="21.7109375" customWidth="1"/>
    <col min="5" max="5" width="14.140625" bestFit="1" customWidth="1"/>
    <col min="6" max="6" width="17.7109375" bestFit="1" customWidth="1"/>
  </cols>
  <sheetData>
    <row r="1" spans="1:6" ht="15.75" x14ac:dyDescent="0.25">
      <c r="C1" s="6" t="s">
        <v>40</v>
      </c>
    </row>
    <row r="2" spans="1:6" x14ac:dyDescent="0.2">
      <c r="C2" s="7" t="s">
        <v>69</v>
      </c>
    </row>
    <row r="5" spans="1:6" ht="22.5" x14ac:dyDescent="0.2">
      <c r="A5" s="1474" t="s">
        <v>45</v>
      </c>
      <c r="B5" s="1474" t="s">
        <v>1</v>
      </c>
      <c r="C5" s="1474" t="s">
        <v>2</v>
      </c>
      <c r="D5" s="12" t="s">
        <v>46</v>
      </c>
      <c r="E5" s="1474" t="s">
        <v>4</v>
      </c>
      <c r="F5" s="1474" t="s">
        <v>5</v>
      </c>
    </row>
    <row r="6" spans="1:6" ht="13.5" thickBot="1" x14ac:dyDescent="0.25">
      <c r="A6" s="1475"/>
      <c r="B6" s="1475"/>
      <c r="C6" s="1475"/>
      <c r="D6" s="13" t="s">
        <v>47</v>
      </c>
      <c r="E6" s="1475"/>
      <c r="F6" s="1475"/>
    </row>
    <row r="7" spans="1:6" x14ac:dyDescent="0.2">
      <c r="A7" s="2">
        <v>1</v>
      </c>
      <c r="B7" s="3" t="s">
        <v>48</v>
      </c>
      <c r="C7" s="3" t="s">
        <v>7</v>
      </c>
      <c r="D7" s="2">
        <v>12</v>
      </c>
      <c r="E7" s="2" t="s">
        <v>49</v>
      </c>
      <c r="F7" s="2" t="s">
        <v>12</v>
      </c>
    </row>
    <row r="8" spans="1:6" x14ac:dyDescent="0.2">
      <c r="A8" s="2">
        <v>2</v>
      </c>
      <c r="B8" s="3" t="s">
        <v>50</v>
      </c>
      <c r="C8" s="3" t="s">
        <v>7</v>
      </c>
      <c r="D8" s="2">
        <v>12.26</v>
      </c>
      <c r="E8" s="2" t="s">
        <v>51</v>
      </c>
      <c r="F8" s="2" t="s">
        <v>52</v>
      </c>
    </row>
    <row r="9" spans="1:6" x14ac:dyDescent="0.2">
      <c r="A9" s="2">
        <v>3</v>
      </c>
      <c r="B9" s="3" t="s">
        <v>53</v>
      </c>
      <c r="C9" s="3" t="s">
        <v>7</v>
      </c>
      <c r="D9" s="2">
        <v>36</v>
      </c>
      <c r="E9" s="2" t="s">
        <v>54</v>
      </c>
      <c r="F9" s="2" t="s">
        <v>12</v>
      </c>
    </row>
    <row r="10" spans="1:6" x14ac:dyDescent="0.2">
      <c r="A10" s="2">
        <v>4</v>
      </c>
      <c r="B10" s="3" t="s">
        <v>55</v>
      </c>
      <c r="C10" s="3" t="s">
        <v>7</v>
      </c>
      <c r="D10" s="2">
        <v>12</v>
      </c>
      <c r="E10" s="4">
        <v>34403</v>
      </c>
      <c r="F10" s="2" t="s">
        <v>12</v>
      </c>
    </row>
    <row r="11" spans="1:6" x14ac:dyDescent="0.2">
      <c r="A11" s="2">
        <v>5</v>
      </c>
      <c r="B11" s="3" t="s">
        <v>56</v>
      </c>
      <c r="C11" s="3" t="s">
        <v>7</v>
      </c>
      <c r="D11" s="2">
        <v>19.2</v>
      </c>
      <c r="E11" s="4">
        <v>34557</v>
      </c>
      <c r="F11" s="2" t="s">
        <v>9</v>
      </c>
    </row>
    <row r="12" spans="1:6" x14ac:dyDescent="0.2">
      <c r="A12" s="2">
        <v>6</v>
      </c>
      <c r="B12" s="3" t="s">
        <v>57</v>
      </c>
      <c r="C12" s="3" t="s">
        <v>7</v>
      </c>
      <c r="D12" s="2">
        <v>7.5</v>
      </c>
      <c r="E12" s="2" t="s">
        <v>58</v>
      </c>
      <c r="F12" s="2" t="s">
        <v>31</v>
      </c>
    </row>
    <row r="13" spans="1:6" x14ac:dyDescent="0.2">
      <c r="A13" s="2">
        <v>7</v>
      </c>
      <c r="B13" s="3" t="s">
        <v>59</v>
      </c>
      <c r="C13" s="3" t="s">
        <v>7</v>
      </c>
      <c r="D13" s="2">
        <v>8</v>
      </c>
      <c r="E13" s="2" t="s">
        <v>60</v>
      </c>
      <c r="F13" s="2" t="s">
        <v>12</v>
      </c>
    </row>
    <row r="14" spans="1:6" x14ac:dyDescent="0.2">
      <c r="A14" s="10">
        <v>8</v>
      </c>
      <c r="B14" s="11" t="s">
        <v>61</v>
      </c>
      <c r="C14" s="11" t="s">
        <v>7</v>
      </c>
      <c r="D14" s="10">
        <v>15</v>
      </c>
      <c r="E14" s="10" t="s">
        <v>62</v>
      </c>
      <c r="F14" s="10" t="s">
        <v>12</v>
      </c>
    </row>
    <row r="15" spans="1:6" x14ac:dyDescent="0.2">
      <c r="A15" s="2">
        <v>9</v>
      </c>
      <c r="B15" s="3" t="s">
        <v>42</v>
      </c>
      <c r="C15" s="3" t="s">
        <v>7</v>
      </c>
      <c r="D15" s="2">
        <v>16</v>
      </c>
      <c r="E15" s="4">
        <v>34976</v>
      </c>
      <c r="F15" s="2" t="s">
        <v>52</v>
      </c>
    </row>
    <row r="16" spans="1:6" x14ac:dyDescent="0.2">
      <c r="A16" s="2">
        <v>10</v>
      </c>
      <c r="B16" s="3" t="s">
        <v>63</v>
      </c>
      <c r="C16" s="3" t="s">
        <v>7</v>
      </c>
      <c r="D16" s="2">
        <v>36</v>
      </c>
      <c r="E16" s="2" t="s">
        <v>64</v>
      </c>
      <c r="F16" s="2" t="s">
        <v>12</v>
      </c>
    </row>
    <row r="17" spans="1:6" x14ac:dyDescent="0.2">
      <c r="A17" s="2">
        <v>11</v>
      </c>
      <c r="B17" s="3" t="s">
        <v>65</v>
      </c>
      <c r="C17" s="3" t="s">
        <v>7</v>
      </c>
      <c r="D17" s="2">
        <v>30.25</v>
      </c>
      <c r="E17" s="2" t="s">
        <v>66</v>
      </c>
      <c r="F17" s="2" t="s">
        <v>52</v>
      </c>
    </row>
    <row r="18" spans="1:6" x14ac:dyDescent="0.2">
      <c r="A18" s="2">
        <v>12</v>
      </c>
      <c r="B18" s="3" t="s">
        <v>42</v>
      </c>
      <c r="C18" s="3" t="s">
        <v>67</v>
      </c>
      <c r="D18" s="2">
        <v>50</v>
      </c>
      <c r="E18" s="2" t="s">
        <v>68</v>
      </c>
      <c r="F18" s="2" t="s">
        <v>9</v>
      </c>
    </row>
    <row r="19" spans="1:6" ht="13.5" thickBot="1" x14ac:dyDescent="0.25">
      <c r="A19" s="14"/>
      <c r="B19" s="15" t="s">
        <v>36</v>
      </c>
      <c r="C19" s="16"/>
      <c r="D19" s="17">
        <v>254.21</v>
      </c>
      <c r="E19" s="14"/>
      <c r="F19" s="14"/>
    </row>
    <row r="20" spans="1:6" ht="13.5" thickTop="1" x14ac:dyDescent="0.2"/>
    <row r="21" spans="1:6" x14ac:dyDescent="0.2">
      <c r="A21" s="9" t="s">
        <v>9</v>
      </c>
      <c r="B21" s="9" t="s">
        <v>42</v>
      </c>
    </row>
    <row r="22" spans="1:6" ht="15" customHeight="1" x14ac:dyDescent="0.2">
      <c r="A22" s="9" t="s">
        <v>12</v>
      </c>
      <c r="B22" s="9" t="s">
        <v>43</v>
      </c>
    </row>
    <row r="23" spans="1:6" x14ac:dyDescent="0.2">
      <c r="A23" s="9" t="s">
        <v>52</v>
      </c>
      <c r="B23" s="9" t="s">
        <v>70</v>
      </c>
    </row>
  </sheetData>
  <mergeCells count="5">
    <mergeCell ref="F5:F6"/>
    <mergeCell ref="A5:A6"/>
    <mergeCell ref="B5:B6"/>
    <mergeCell ref="C5:C6"/>
    <mergeCell ref="E5:E6"/>
  </mergeCells>
  <phoneticPr fontId="7" type="noConversion"/>
  <pageMargins left="0.75" right="0.75" top="1" bottom="1" header="0.5" footer="0.5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I27" sqref="I27"/>
    </sheetView>
  </sheetViews>
  <sheetFormatPr defaultColWidth="16.140625" defaultRowHeight="12.75" x14ac:dyDescent="0.2"/>
  <cols>
    <col min="1" max="1" width="11.42578125" customWidth="1"/>
    <col min="2" max="2" width="32.5703125" customWidth="1"/>
  </cols>
  <sheetData>
    <row r="1" spans="1:6" ht="15.75" x14ac:dyDescent="0.25">
      <c r="C1" s="6" t="s">
        <v>40</v>
      </c>
      <c r="D1" s="5"/>
      <c r="E1" s="5"/>
    </row>
    <row r="2" spans="1:6" x14ac:dyDescent="0.2">
      <c r="C2" s="7" t="s">
        <v>41</v>
      </c>
      <c r="D2" s="5"/>
      <c r="E2" s="5"/>
    </row>
    <row r="3" spans="1:6" x14ac:dyDescent="0.2">
      <c r="C3" s="5"/>
      <c r="D3" s="5"/>
      <c r="E3" s="5"/>
    </row>
    <row r="5" spans="1:6" ht="34.5" thickBot="1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</row>
    <row r="6" spans="1:6" x14ac:dyDescent="0.2">
      <c r="A6" s="2">
        <v>1</v>
      </c>
      <c r="B6" s="3" t="s">
        <v>6</v>
      </c>
      <c r="C6" s="3" t="s">
        <v>7</v>
      </c>
      <c r="D6" s="2">
        <v>2.7</v>
      </c>
      <c r="E6" s="2" t="s">
        <v>8</v>
      </c>
      <c r="F6" s="2" t="s">
        <v>9</v>
      </c>
    </row>
    <row r="7" spans="1:6" x14ac:dyDescent="0.2">
      <c r="A7" s="2">
        <v>2</v>
      </c>
      <c r="B7" s="3" t="s">
        <v>10</v>
      </c>
      <c r="C7" s="3" t="s">
        <v>11</v>
      </c>
      <c r="D7" s="2">
        <v>100</v>
      </c>
      <c r="E7" s="2" t="s">
        <v>8</v>
      </c>
      <c r="F7" s="2" t="s">
        <v>12</v>
      </c>
    </row>
    <row r="8" spans="1:6" x14ac:dyDescent="0.2">
      <c r="A8" s="2">
        <v>3</v>
      </c>
      <c r="B8" s="3" t="s">
        <v>13</v>
      </c>
      <c r="C8" s="3" t="s">
        <v>7</v>
      </c>
      <c r="D8" s="2">
        <v>4</v>
      </c>
      <c r="E8" s="2" t="s">
        <v>14</v>
      </c>
      <c r="F8" s="2" t="s">
        <v>12</v>
      </c>
    </row>
    <row r="9" spans="1:6" x14ac:dyDescent="0.2">
      <c r="A9" s="2">
        <v>4</v>
      </c>
      <c r="B9" s="3" t="s">
        <v>15</v>
      </c>
      <c r="C9" s="3" t="s">
        <v>7</v>
      </c>
      <c r="D9" s="2">
        <v>12</v>
      </c>
      <c r="E9" s="2" t="s">
        <v>16</v>
      </c>
      <c r="F9" s="2" t="s">
        <v>12</v>
      </c>
    </row>
    <row r="10" spans="1:6" x14ac:dyDescent="0.2">
      <c r="A10" s="2">
        <v>5</v>
      </c>
      <c r="B10" s="3" t="s">
        <v>17</v>
      </c>
      <c r="C10" s="3" t="s">
        <v>7</v>
      </c>
      <c r="D10" s="2">
        <v>53.2</v>
      </c>
      <c r="E10" s="4">
        <v>34315</v>
      </c>
      <c r="F10" s="2" t="s">
        <v>12</v>
      </c>
    </row>
    <row r="11" spans="1:6" x14ac:dyDescent="0.2">
      <c r="A11" s="2">
        <v>6</v>
      </c>
      <c r="B11" s="3" t="s">
        <v>18</v>
      </c>
      <c r="C11" s="3" t="s">
        <v>7</v>
      </c>
      <c r="D11" s="2">
        <v>18</v>
      </c>
      <c r="E11" s="2" t="s">
        <v>19</v>
      </c>
      <c r="F11" s="2" t="s">
        <v>9</v>
      </c>
    </row>
    <row r="12" spans="1:6" x14ac:dyDescent="0.2">
      <c r="A12" s="2">
        <v>7</v>
      </c>
      <c r="B12" s="3" t="s">
        <v>20</v>
      </c>
      <c r="C12" s="3" t="s">
        <v>7</v>
      </c>
      <c r="D12" s="2">
        <v>13.8</v>
      </c>
      <c r="E12" s="2" t="s">
        <v>21</v>
      </c>
      <c r="F12" s="2" t="s">
        <v>12</v>
      </c>
    </row>
    <row r="13" spans="1:6" x14ac:dyDescent="0.2">
      <c r="A13" s="2">
        <v>8</v>
      </c>
      <c r="B13" s="3" t="s">
        <v>22</v>
      </c>
      <c r="C13" s="3" t="s">
        <v>7</v>
      </c>
      <c r="D13" s="2">
        <v>16.5</v>
      </c>
      <c r="E13" s="4">
        <v>34608</v>
      </c>
      <c r="F13" s="2" t="s">
        <v>9</v>
      </c>
    </row>
    <row r="14" spans="1:6" x14ac:dyDescent="0.2">
      <c r="A14" s="2">
        <v>9</v>
      </c>
      <c r="B14" s="3" t="s">
        <v>23</v>
      </c>
      <c r="C14" s="3" t="s">
        <v>24</v>
      </c>
      <c r="D14" s="2">
        <v>14</v>
      </c>
      <c r="E14" s="4">
        <v>34608</v>
      </c>
      <c r="F14" s="2" t="s">
        <v>9</v>
      </c>
    </row>
    <row r="15" spans="1:6" x14ac:dyDescent="0.2">
      <c r="A15" s="2">
        <v>10</v>
      </c>
      <c r="B15" s="3" t="s">
        <v>25</v>
      </c>
      <c r="C15" s="3" t="s">
        <v>7</v>
      </c>
      <c r="D15" s="2">
        <v>24</v>
      </c>
      <c r="E15" s="2" t="s">
        <v>26</v>
      </c>
      <c r="F15" s="2" t="s">
        <v>12</v>
      </c>
    </row>
    <row r="16" spans="1:6" x14ac:dyDescent="0.2">
      <c r="A16" s="2">
        <v>11</v>
      </c>
      <c r="B16" s="3" t="s">
        <v>27</v>
      </c>
      <c r="C16" s="3" t="s">
        <v>7</v>
      </c>
      <c r="D16" s="2">
        <v>36</v>
      </c>
      <c r="E16" s="2" t="s">
        <v>28</v>
      </c>
      <c r="F16" s="2" t="s">
        <v>9</v>
      </c>
    </row>
    <row r="17" spans="1:6" x14ac:dyDescent="0.2">
      <c r="A17" s="2">
        <v>12</v>
      </c>
      <c r="B17" s="3" t="s">
        <v>29</v>
      </c>
      <c r="C17" s="3" t="s">
        <v>7</v>
      </c>
      <c r="D17" s="2">
        <v>9.8000000000000007</v>
      </c>
      <c r="E17" s="4">
        <v>34551</v>
      </c>
      <c r="F17" s="2" t="s">
        <v>9</v>
      </c>
    </row>
    <row r="18" spans="1:6" x14ac:dyDescent="0.2">
      <c r="A18" s="2">
        <v>13</v>
      </c>
      <c r="B18" s="3" t="s">
        <v>30</v>
      </c>
      <c r="C18" s="3" t="s">
        <v>7</v>
      </c>
      <c r="D18" s="2">
        <v>9.8000000000000007</v>
      </c>
      <c r="E18" s="4">
        <v>34612</v>
      </c>
      <c r="F18" s="2" t="s">
        <v>31</v>
      </c>
    </row>
    <row r="19" spans="1:6" x14ac:dyDescent="0.2">
      <c r="A19" s="2">
        <v>14</v>
      </c>
      <c r="B19" s="3" t="s">
        <v>32</v>
      </c>
      <c r="C19" s="3" t="s">
        <v>7</v>
      </c>
      <c r="D19" s="2">
        <v>21.9</v>
      </c>
      <c r="E19" s="4">
        <v>34460</v>
      </c>
      <c r="F19" s="2" t="s">
        <v>12</v>
      </c>
    </row>
    <row r="20" spans="1:6" x14ac:dyDescent="0.2">
      <c r="A20" s="2">
        <v>15</v>
      </c>
      <c r="B20" s="3" t="s">
        <v>33</v>
      </c>
      <c r="C20" s="3" t="s">
        <v>7</v>
      </c>
      <c r="D20" s="2">
        <v>9</v>
      </c>
      <c r="E20" s="4">
        <v>34674</v>
      </c>
      <c r="F20" s="2" t="s">
        <v>9</v>
      </c>
    </row>
    <row r="21" spans="1:6" x14ac:dyDescent="0.2">
      <c r="A21" s="2">
        <v>16</v>
      </c>
      <c r="B21" s="3" t="s">
        <v>34</v>
      </c>
      <c r="C21" s="3" t="s">
        <v>7</v>
      </c>
      <c r="D21" s="2">
        <v>5</v>
      </c>
      <c r="E21" s="2" t="s">
        <v>35</v>
      </c>
      <c r="F21" s="2" t="s">
        <v>12</v>
      </c>
    </row>
    <row r="22" spans="1:6" x14ac:dyDescent="0.2">
      <c r="A22" s="2">
        <v>17</v>
      </c>
      <c r="B22" s="3" t="s">
        <v>34</v>
      </c>
      <c r="C22" s="3" t="s">
        <v>24</v>
      </c>
      <c r="D22" s="2">
        <v>2.5</v>
      </c>
      <c r="E22" s="2" t="s">
        <v>35</v>
      </c>
      <c r="F22" s="2" t="s">
        <v>12</v>
      </c>
    </row>
    <row r="23" spans="1:6" ht="13.5" thickBot="1" x14ac:dyDescent="0.25">
      <c r="A23" s="18"/>
      <c r="B23" s="19" t="s">
        <v>36</v>
      </c>
      <c r="C23" s="16"/>
      <c r="D23" s="20">
        <v>344.4</v>
      </c>
      <c r="E23" s="18"/>
      <c r="F23" s="18"/>
    </row>
    <row r="24" spans="1:6" ht="13.5" thickTop="1" x14ac:dyDescent="0.2"/>
    <row r="25" spans="1:6" x14ac:dyDescent="0.2">
      <c r="A25" s="9" t="s">
        <v>9</v>
      </c>
      <c r="B25" s="9" t="s">
        <v>42</v>
      </c>
    </row>
    <row r="26" spans="1:6" x14ac:dyDescent="0.2">
      <c r="A26" s="9" t="s">
        <v>12</v>
      </c>
      <c r="B26" s="9" t="s">
        <v>43</v>
      </c>
    </row>
    <row r="27" spans="1:6" x14ac:dyDescent="0.2">
      <c r="A27" s="9" t="s">
        <v>31</v>
      </c>
      <c r="B27" s="9" t="s">
        <v>44</v>
      </c>
    </row>
  </sheetData>
  <phoneticPr fontId="7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90"/>
  <sheetViews>
    <sheetView topLeftCell="D1" zoomScaleNormal="100" workbookViewId="0">
      <selection activeCell="J53" sqref="J53"/>
    </sheetView>
  </sheetViews>
  <sheetFormatPr defaultColWidth="8.85546875" defaultRowHeight="12.75" x14ac:dyDescent="0.2"/>
  <cols>
    <col min="1" max="1" width="4.85546875" customWidth="1"/>
    <col min="2" max="2" width="38.28515625" customWidth="1"/>
    <col min="3" max="3" width="16.7109375" style="5" bestFit="1" customWidth="1"/>
    <col min="4" max="4" width="19.7109375" bestFit="1" customWidth="1"/>
    <col min="5" max="5" width="13.28515625" bestFit="1" customWidth="1"/>
    <col min="6" max="6" width="15" customWidth="1"/>
    <col min="7" max="7" width="15.85546875" bestFit="1" customWidth="1"/>
    <col min="8" max="8" width="17.7109375" bestFit="1" customWidth="1"/>
    <col min="9" max="9" width="21.5703125" customWidth="1"/>
    <col min="10" max="10" width="18.7109375" bestFit="1" customWidth="1"/>
    <col min="11" max="11" width="16.5703125" bestFit="1" customWidth="1"/>
    <col min="12" max="12" width="16" bestFit="1" customWidth="1"/>
    <col min="13" max="13" width="12.5703125" customWidth="1"/>
    <col min="14" max="14" width="20" customWidth="1"/>
    <col min="15" max="15" width="10.7109375" bestFit="1" customWidth="1"/>
  </cols>
  <sheetData>
    <row r="1" spans="1:15" ht="15" customHeight="1" x14ac:dyDescent="0.2">
      <c r="A1" s="1340" t="s">
        <v>2467</v>
      </c>
      <c r="B1" s="1340"/>
      <c r="C1" s="1340"/>
      <c r="D1" s="1340"/>
      <c r="E1" s="1340"/>
      <c r="F1" s="1340"/>
      <c r="G1" s="1340"/>
      <c r="H1" s="1340"/>
      <c r="I1" s="1340"/>
      <c r="J1" s="1340"/>
      <c r="K1" s="1340"/>
      <c r="L1" s="1340"/>
      <c r="M1" s="1340"/>
      <c r="N1" s="1340"/>
      <c r="O1" s="1340"/>
    </row>
    <row r="2" spans="1:15" ht="15" customHeight="1" x14ac:dyDescent="0.2">
      <c r="A2" s="1340"/>
      <c r="B2" s="1340"/>
      <c r="C2" s="1340"/>
      <c r="D2" s="1340"/>
      <c r="E2" s="1340"/>
      <c r="F2" s="1340"/>
      <c r="G2" s="1340"/>
      <c r="H2" s="1340"/>
      <c r="I2" s="1340"/>
      <c r="J2" s="1340"/>
      <c r="K2" s="1340"/>
      <c r="L2" s="1340"/>
      <c r="M2" s="1340"/>
      <c r="N2" s="1340"/>
      <c r="O2" s="1340"/>
    </row>
    <row r="3" spans="1:15" ht="15" customHeight="1" x14ac:dyDescent="0.2">
      <c r="A3" s="1340"/>
      <c r="B3" s="1340"/>
      <c r="C3" s="1340"/>
      <c r="D3" s="1340"/>
      <c r="E3" s="1340"/>
      <c r="F3" s="1340"/>
      <c r="G3" s="1340"/>
      <c r="H3" s="1340"/>
      <c r="I3" s="1340"/>
      <c r="J3" s="1340"/>
      <c r="K3" s="1340"/>
      <c r="L3" s="1340"/>
      <c r="M3" s="1340"/>
      <c r="N3" s="1340"/>
      <c r="O3" s="1340"/>
    </row>
    <row r="4" spans="1:15" ht="13.5" thickBot="1" x14ac:dyDescent="0.25">
      <c r="A4" s="1341"/>
      <c r="B4" s="1341"/>
      <c r="C4" s="1341"/>
      <c r="D4" s="1341"/>
      <c r="E4" s="1341"/>
      <c r="F4" s="1341"/>
      <c r="G4" s="1341"/>
      <c r="H4" s="1341"/>
      <c r="I4" s="1341"/>
      <c r="J4" s="1341"/>
      <c r="K4" s="1341"/>
      <c r="L4" s="1341"/>
      <c r="M4" s="1341"/>
      <c r="N4" s="1341"/>
      <c r="O4" s="1341"/>
    </row>
    <row r="5" spans="1:15" ht="27.75" thickTop="1" thickBot="1" x14ac:dyDescent="0.25">
      <c r="A5" s="1339" t="s">
        <v>1597</v>
      </c>
      <c r="B5" s="1339"/>
      <c r="C5" s="1339"/>
      <c r="D5" s="1339"/>
      <c r="E5" s="1339"/>
      <c r="F5" s="1339"/>
      <c r="G5" s="1339"/>
      <c r="H5" s="1339"/>
      <c r="I5" s="1339"/>
      <c r="J5" s="1339"/>
      <c r="K5" s="1339"/>
      <c r="L5" s="1339"/>
      <c r="M5" s="1339"/>
      <c r="N5" s="1339"/>
      <c r="O5" s="1339"/>
    </row>
    <row r="6" spans="1:15" ht="26.25" thickTop="1" x14ac:dyDescent="0.2">
      <c r="A6" s="1301" t="s">
        <v>700</v>
      </c>
      <c r="B6" s="1301" t="s">
        <v>1057</v>
      </c>
      <c r="C6" s="1301" t="s">
        <v>508</v>
      </c>
      <c r="D6" s="1301" t="s">
        <v>900</v>
      </c>
      <c r="E6" s="1301" t="s">
        <v>901</v>
      </c>
      <c r="F6" s="1299" t="s">
        <v>1266</v>
      </c>
      <c r="G6" s="1299" t="s">
        <v>1267</v>
      </c>
      <c r="H6" s="1299" t="s">
        <v>1268</v>
      </c>
      <c r="I6" s="527" t="s">
        <v>1895</v>
      </c>
      <c r="J6" s="526" t="s">
        <v>1269</v>
      </c>
      <c r="K6" s="1370" t="s">
        <v>1270</v>
      </c>
      <c r="L6" s="527" t="s">
        <v>1598</v>
      </c>
      <c r="M6" s="1299" t="s">
        <v>1270</v>
      </c>
      <c r="N6" s="1301" t="s">
        <v>263</v>
      </c>
      <c r="O6" s="1299" t="s">
        <v>1058</v>
      </c>
    </row>
    <row r="7" spans="1:15" ht="13.5" thickBot="1" x14ac:dyDescent="0.25">
      <c r="A7" s="1302"/>
      <c r="B7" s="1302"/>
      <c r="C7" s="1302"/>
      <c r="D7" s="1302"/>
      <c r="E7" s="1302"/>
      <c r="F7" s="1300"/>
      <c r="G7" s="1300"/>
      <c r="H7" s="1300"/>
      <c r="I7" s="532"/>
      <c r="J7" s="529" t="s">
        <v>1272</v>
      </c>
      <c r="K7" s="1371"/>
      <c r="L7" s="529" t="s">
        <v>1272</v>
      </c>
      <c r="M7" s="1300"/>
      <c r="N7" s="1302"/>
      <c r="O7" s="1300"/>
    </row>
    <row r="8" spans="1:15" ht="26.25" thickTop="1" x14ac:dyDescent="0.2">
      <c r="A8" s="612">
        <v>1</v>
      </c>
      <c r="B8" s="613" t="s">
        <v>2468</v>
      </c>
      <c r="C8" s="614" t="s">
        <v>1060</v>
      </c>
      <c r="D8" s="615">
        <v>1</v>
      </c>
      <c r="E8" s="616">
        <v>15000000</v>
      </c>
      <c r="F8" s="617">
        <v>15000000</v>
      </c>
      <c r="G8" s="614">
        <v>100</v>
      </c>
      <c r="H8" s="617">
        <v>1500000000</v>
      </c>
      <c r="I8" s="617">
        <v>4050000</v>
      </c>
      <c r="J8" s="618">
        <v>405000000</v>
      </c>
      <c r="K8" s="619">
        <v>0.27</v>
      </c>
      <c r="L8" s="620">
        <v>1095000000</v>
      </c>
      <c r="M8" s="621">
        <v>0.73</v>
      </c>
      <c r="N8" s="613" t="s">
        <v>1296</v>
      </c>
      <c r="O8" s="622" t="s">
        <v>2469</v>
      </c>
    </row>
    <row r="9" spans="1:15" ht="25.5" x14ac:dyDescent="0.2">
      <c r="A9" s="389">
        <v>2</v>
      </c>
      <c r="B9" s="296" t="s">
        <v>2470</v>
      </c>
      <c r="C9" s="290" t="s">
        <v>1060</v>
      </c>
      <c r="D9" s="503">
        <v>1</v>
      </c>
      <c r="E9" s="497">
        <v>35000000</v>
      </c>
      <c r="F9" s="497">
        <v>35000000</v>
      </c>
      <c r="G9" s="497">
        <v>100</v>
      </c>
      <c r="H9" s="497">
        <v>3500000000</v>
      </c>
      <c r="I9" s="497">
        <v>10500000</v>
      </c>
      <c r="J9" s="497">
        <v>1050000000</v>
      </c>
      <c r="K9" s="673">
        <v>0.3</v>
      </c>
      <c r="L9" s="500">
        <v>2450000000</v>
      </c>
      <c r="M9" s="396">
        <v>0.7</v>
      </c>
      <c r="N9" s="291" t="s">
        <v>1628</v>
      </c>
      <c r="O9" s="389" t="s">
        <v>2471</v>
      </c>
    </row>
    <row r="10" spans="1:15" ht="25.5" x14ac:dyDescent="0.2">
      <c r="A10" s="612">
        <v>3</v>
      </c>
      <c r="B10" s="613" t="s">
        <v>2472</v>
      </c>
      <c r="C10" s="614" t="s">
        <v>1060</v>
      </c>
      <c r="D10" s="615">
        <v>1</v>
      </c>
      <c r="E10" s="616">
        <v>4000000</v>
      </c>
      <c r="F10" s="617">
        <v>4000000</v>
      </c>
      <c r="G10" s="614">
        <v>100</v>
      </c>
      <c r="H10" s="617">
        <v>400000000</v>
      </c>
      <c r="I10" s="617">
        <v>1200000</v>
      </c>
      <c r="J10" s="618">
        <v>120000000</v>
      </c>
      <c r="K10" s="619">
        <v>0.3</v>
      </c>
      <c r="L10" s="620">
        <v>280000000</v>
      </c>
      <c r="M10" s="621">
        <v>0.7</v>
      </c>
      <c r="N10" s="613" t="s">
        <v>2473</v>
      </c>
      <c r="O10" s="622" t="s">
        <v>2471</v>
      </c>
    </row>
    <row r="11" spans="1:15" ht="25.5" x14ac:dyDescent="0.2">
      <c r="A11" s="389">
        <v>4</v>
      </c>
      <c r="B11" s="296" t="s">
        <v>2474</v>
      </c>
      <c r="C11" s="290" t="s">
        <v>1060</v>
      </c>
      <c r="D11" s="503">
        <v>1</v>
      </c>
      <c r="E11" s="497">
        <v>18279700</v>
      </c>
      <c r="F11" s="497">
        <v>18279700</v>
      </c>
      <c r="G11" s="497">
        <v>100</v>
      </c>
      <c r="H11" s="497">
        <v>1827970000</v>
      </c>
      <c r="I11" s="497">
        <v>3655940</v>
      </c>
      <c r="J11" s="497">
        <v>365594000</v>
      </c>
      <c r="K11" s="673">
        <v>0.2</v>
      </c>
      <c r="L11" s="500">
        <v>1462376000</v>
      </c>
      <c r="M11" s="396">
        <v>0.8</v>
      </c>
      <c r="N11" s="291" t="s">
        <v>1296</v>
      </c>
      <c r="O11" s="389" t="s">
        <v>2475</v>
      </c>
    </row>
    <row r="12" spans="1:15" ht="25.5" x14ac:dyDescent="0.2">
      <c r="A12" s="612">
        <v>5</v>
      </c>
      <c r="B12" s="613" t="s">
        <v>2476</v>
      </c>
      <c r="C12" s="614" t="s">
        <v>1060</v>
      </c>
      <c r="D12" s="615">
        <v>1</v>
      </c>
      <c r="E12" s="616">
        <v>31250000</v>
      </c>
      <c r="F12" s="617">
        <v>31250000</v>
      </c>
      <c r="G12" s="614">
        <v>100</v>
      </c>
      <c r="H12" s="617">
        <v>3125000000</v>
      </c>
      <c r="I12" s="617">
        <v>6250000</v>
      </c>
      <c r="J12" s="618">
        <v>625000000</v>
      </c>
      <c r="K12" s="619">
        <v>0.2</v>
      </c>
      <c r="L12" s="620">
        <v>2500000000</v>
      </c>
      <c r="M12" s="621">
        <v>0.8</v>
      </c>
      <c r="N12" s="613" t="s">
        <v>1339</v>
      </c>
      <c r="O12" s="622" t="s">
        <v>2475</v>
      </c>
    </row>
    <row r="13" spans="1:15" ht="25.5" x14ac:dyDescent="0.2">
      <c r="A13" s="389">
        <v>6</v>
      </c>
      <c r="B13" s="296" t="s">
        <v>2477</v>
      </c>
      <c r="C13" s="290" t="s">
        <v>1600</v>
      </c>
      <c r="D13" s="503">
        <v>1</v>
      </c>
      <c r="E13" s="497">
        <v>2550000</v>
      </c>
      <c r="F13" s="497">
        <v>2550000</v>
      </c>
      <c r="G13" s="497">
        <v>100</v>
      </c>
      <c r="H13" s="497">
        <v>255000000</v>
      </c>
      <c r="I13" s="497">
        <v>828750</v>
      </c>
      <c r="J13" s="497">
        <v>82875000</v>
      </c>
      <c r="K13" s="673">
        <v>0.32500000000000001</v>
      </c>
      <c r="L13" s="500">
        <v>172125000</v>
      </c>
      <c r="M13" s="396">
        <v>0.67500000000000004</v>
      </c>
      <c r="N13" s="291" t="s">
        <v>1296</v>
      </c>
      <c r="O13" s="389" t="s">
        <v>2475</v>
      </c>
    </row>
    <row r="14" spans="1:15" ht="25.5" x14ac:dyDescent="0.2">
      <c r="A14" s="612">
        <v>7</v>
      </c>
      <c r="B14" s="613" t="s">
        <v>2478</v>
      </c>
      <c r="C14" s="614" t="s">
        <v>1600</v>
      </c>
      <c r="D14" s="615">
        <v>1</v>
      </c>
      <c r="E14" s="616">
        <v>1600000</v>
      </c>
      <c r="F14" s="617">
        <v>1600000</v>
      </c>
      <c r="G14" s="614">
        <v>100</v>
      </c>
      <c r="H14" s="617">
        <v>160000000</v>
      </c>
      <c r="I14" s="617">
        <v>522000</v>
      </c>
      <c r="J14" s="618">
        <v>52200000</v>
      </c>
      <c r="K14" s="619">
        <v>0.32624999999999998</v>
      </c>
      <c r="L14" s="620">
        <v>107800000</v>
      </c>
      <c r="M14" s="624">
        <v>0.67375000000000007</v>
      </c>
      <c r="N14" s="613" t="s">
        <v>1337</v>
      </c>
      <c r="O14" s="622" t="s">
        <v>2475</v>
      </c>
    </row>
    <row r="15" spans="1:15" ht="25.5" x14ac:dyDescent="0.2">
      <c r="A15" s="389">
        <v>8</v>
      </c>
      <c r="B15" s="296" t="s">
        <v>2479</v>
      </c>
      <c r="C15" s="290" t="s">
        <v>1600</v>
      </c>
      <c r="D15" s="503">
        <v>1</v>
      </c>
      <c r="E15" s="497">
        <v>2600000</v>
      </c>
      <c r="F15" s="497">
        <v>2600000</v>
      </c>
      <c r="G15" s="497">
        <v>100</v>
      </c>
      <c r="H15" s="497">
        <v>260000000</v>
      </c>
      <c r="I15" s="497">
        <v>850000.00000000012</v>
      </c>
      <c r="J15" s="497">
        <v>85000000.000000015</v>
      </c>
      <c r="K15" s="673">
        <v>0.32690000000000002</v>
      </c>
      <c r="L15" s="500">
        <v>175000000</v>
      </c>
      <c r="M15" s="396">
        <v>0.67310000000000003</v>
      </c>
      <c r="N15" s="291" t="s">
        <v>1628</v>
      </c>
      <c r="O15" s="389" t="s">
        <v>2475</v>
      </c>
    </row>
    <row r="16" spans="1:15" x14ac:dyDescent="0.2">
      <c r="A16" s="612">
        <v>9</v>
      </c>
      <c r="B16" s="613" t="s">
        <v>2480</v>
      </c>
      <c r="C16" s="614" t="s">
        <v>2481</v>
      </c>
      <c r="D16" s="615">
        <v>1</v>
      </c>
      <c r="E16" s="616">
        <v>5556000</v>
      </c>
      <c r="F16" s="617">
        <v>5556000</v>
      </c>
      <c r="G16" s="614">
        <v>100</v>
      </c>
      <c r="H16" s="617">
        <v>555600000</v>
      </c>
      <c r="I16" s="617">
        <v>555600</v>
      </c>
      <c r="J16" s="618">
        <v>55560000</v>
      </c>
      <c r="K16" s="619">
        <v>0.1</v>
      </c>
      <c r="L16" s="620">
        <v>500040000</v>
      </c>
      <c r="M16" s="624">
        <v>0.9</v>
      </c>
      <c r="N16" s="613" t="s">
        <v>1618</v>
      </c>
      <c r="O16" s="622" t="s">
        <v>2475</v>
      </c>
    </row>
    <row r="17" spans="1:15" ht="25.5" x14ac:dyDescent="0.2">
      <c r="A17" s="389">
        <v>10</v>
      </c>
      <c r="B17" s="296" t="s">
        <v>2482</v>
      </c>
      <c r="C17" s="290" t="s">
        <v>1600</v>
      </c>
      <c r="D17" s="503">
        <v>1</v>
      </c>
      <c r="E17" s="497">
        <v>656250</v>
      </c>
      <c r="F17" s="497">
        <v>656250</v>
      </c>
      <c r="G17" s="497">
        <v>100</v>
      </c>
      <c r="H17" s="497">
        <v>65625000</v>
      </c>
      <c r="I17" s="497">
        <v>236250</v>
      </c>
      <c r="J17" s="497">
        <v>23625000</v>
      </c>
      <c r="K17" s="673">
        <v>0.36</v>
      </c>
      <c r="L17" s="500">
        <v>42000000</v>
      </c>
      <c r="M17" s="396">
        <v>0.64</v>
      </c>
      <c r="N17" s="291" t="s">
        <v>2483</v>
      </c>
      <c r="O17" s="389" t="s">
        <v>2484</v>
      </c>
    </row>
    <row r="18" spans="1:15" ht="25.5" x14ac:dyDescent="0.2">
      <c r="A18" s="612">
        <v>11</v>
      </c>
      <c r="B18" s="613" t="s">
        <v>2485</v>
      </c>
      <c r="C18" s="614" t="s">
        <v>1600</v>
      </c>
      <c r="D18" s="615">
        <v>1</v>
      </c>
      <c r="E18" s="616">
        <v>1216418</v>
      </c>
      <c r="F18" s="617">
        <v>1216418</v>
      </c>
      <c r="G18" s="614">
        <v>100</v>
      </c>
      <c r="H18" s="617">
        <v>121641800</v>
      </c>
      <c r="I18" s="617">
        <v>395336</v>
      </c>
      <c r="J18" s="618">
        <v>39533600</v>
      </c>
      <c r="K18" s="619">
        <v>0.32500000000000001</v>
      </c>
      <c r="L18" s="620">
        <v>82108200</v>
      </c>
      <c r="M18" s="624">
        <v>0.67500000000000004</v>
      </c>
      <c r="N18" s="613" t="s">
        <v>1296</v>
      </c>
      <c r="O18" s="622" t="s">
        <v>2486</v>
      </c>
    </row>
    <row r="19" spans="1:15" ht="25.5" x14ac:dyDescent="0.2">
      <c r="A19" s="389">
        <v>12</v>
      </c>
      <c r="B19" s="296" t="s">
        <v>2487</v>
      </c>
      <c r="C19" s="290" t="s">
        <v>1060</v>
      </c>
      <c r="D19" s="503">
        <v>1</v>
      </c>
      <c r="E19" s="497">
        <v>7000000</v>
      </c>
      <c r="F19" s="497">
        <v>7000000</v>
      </c>
      <c r="G19" s="497">
        <v>100</v>
      </c>
      <c r="H19" s="497">
        <v>700000000</v>
      </c>
      <c r="I19" s="497">
        <v>3430000</v>
      </c>
      <c r="J19" s="497">
        <v>343000000</v>
      </c>
      <c r="K19" s="673">
        <v>0.49</v>
      </c>
      <c r="L19" s="500">
        <v>357000000</v>
      </c>
      <c r="M19" s="396">
        <v>0.51</v>
      </c>
      <c r="N19" s="291" t="s">
        <v>1337</v>
      </c>
      <c r="O19" s="389" t="s">
        <v>2488</v>
      </c>
    </row>
    <row r="20" spans="1:15" ht="38.25" x14ac:dyDescent="0.2">
      <c r="A20" s="612">
        <v>13</v>
      </c>
      <c r="B20" s="613" t="s">
        <v>2489</v>
      </c>
      <c r="C20" s="614" t="s">
        <v>2236</v>
      </c>
      <c r="D20" s="615">
        <v>1</v>
      </c>
      <c r="E20" s="616">
        <v>10000000</v>
      </c>
      <c r="F20" s="617">
        <v>10000000</v>
      </c>
      <c r="G20" s="614">
        <v>100</v>
      </c>
      <c r="H20" s="617">
        <v>1000000000</v>
      </c>
      <c r="I20" s="617">
        <v>2500000</v>
      </c>
      <c r="J20" s="618">
        <v>250000000</v>
      </c>
      <c r="K20" s="619">
        <v>0.25</v>
      </c>
      <c r="L20" s="620">
        <v>750000000</v>
      </c>
      <c r="M20" s="624">
        <v>0.75</v>
      </c>
      <c r="N20" s="613" t="s">
        <v>1294</v>
      </c>
      <c r="O20" s="622" t="s">
        <v>2490</v>
      </c>
    </row>
    <row r="21" spans="1:15" ht="25.5" x14ac:dyDescent="0.2">
      <c r="A21" s="389">
        <v>14</v>
      </c>
      <c r="B21" s="296" t="s">
        <v>2491</v>
      </c>
      <c r="C21" s="290" t="s">
        <v>1060</v>
      </c>
      <c r="D21" s="503">
        <v>1</v>
      </c>
      <c r="E21" s="497">
        <v>10542604</v>
      </c>
      <c r="F21" s="497">
        <v>10542604</v>
      </c>
      <c r="G21" s="497">
        <v>100</v>
      </c>
      <c r="H21" s="497">
        <v>1054260400</v>
      </c>
      <c r="I21" s="497">
        <v>2951929</v>
      </c>
      <c r="J21" s="497">
        <v>295192900</v>
      </c>
      <c r="K21" s="673">
        <v>0.28000000000000003</v>
      </c>
      <c r="L21" s="500">
        <v>759067500</v>
      </c>
      <c r="M21" s="396">
        <v>0.72</v>
      </c>
      <c r="N21" s="291" t="s">
        <v>1290</v>
      </c>
      <c r="O21" s="389" t="s">
        <v>2492</v>
      </c>
    </row>
    <row r="22" spans="1:15" ht="25.5" x14ac:dyDescent="0.2">
      <c r="A22" s="612">
        <v>15</v>
      </c>
      <c r="B22" s="613" t="s">
        <v>2493</v>
      </c>
      <c r="C22" s="614" t="s">
        <v>2236</v>
      </c>
      <c r="D22" s="615">
        <v>1</v>
      </c>
      <c r="E22" s="616">
        <v>10950000</v>
      </c>
      <c r="F22" s="617">
        <v>10950000</v>
      </c>
      <c r="G22" s="614">
        <v>100</v>
      </c>
      <c r="H22" s="617">
        <v>1095000000</v>
      </c>
      <c r="I22" s="617">
        <v>2250000</v>
      </c>
      <c r="J22" s="618">
        <v>225000000</v>
      </c>
      <c r="K22" s="619">
        <v>0.20549999999999999</v>
      </c>
      <c r="L22" s="620">
        <v>870000000</v>
      </c>
      <c r="M22" s="624">
        <v>0.79449999999999998</v>
      </c>
      <c r="N22" s="613" t="s">
        <v>1296</v>
      </c>
      <c r="O22" s="622" t="s">
        <v>2494</v>
      </c>
    </row>
    <row r="23" spans="1:15" ht="25.5" x14ac:dyDescent="0.2">
      <c r="A23" s="389">
        <v>16</v>
      </c>
      <c r="B23" s="296" t="s">
        <v>2495</v>
      </c>
      <c r="C23" s="290" t="s">
        <v>1060</v>
      </c>
      <c r="D23" s="503">
        <v>1</v>
      </c>
      <c r="E23" s="497">
        <v>13500000</v>
      </c>
      <c r="F23" s="497">
        <v>13500000</v>
      </c>
      <c r="G23" s="497">
        <v>100</v>
      </c>
      <c r="H23" s="497">
        <v>1350000000</v>
      </c>
      <c r="I23" s="497">
        <v>3307500</v>
      </c>
      <c r="J23" s="497">
        <v>330750000</v>
      </c>
      <c r="K23" s="673">
        <v>0.245</v>
      </c>
      <c r="L23" s="500">
        <v>1019250000</v>
      </c>
      <c r="M23" s="396">
        <v>0.755</v>
      </c>
      <c r="N23" s="291" t="s">
        <v>1292</v>
      </c>
      <c r="O23" s="389" t="s">
        <v>2496</v>
      </c>
    </row>
    <row r="24" spans="1:15" ht="25.5" x14ac:dyDescent="0.2">
      <c r="A24" s="612">
        <v>17</v>
      </c>
      <c r="B24" s="613" t="s">
        <v>2497</v>
      </c>
      <c r="C24" s="614" t="s">
        <v>1060</v>
      </c>
      <c r="D24" s="615">
        <v>1</v>
      </c>
      <c r="E24" s="616">
        <v>5000000</v>
      </c>
      <c r="F24" s="617">
        <v>5000000</v>
      </c>
      <c r="G24" s="614">
        <v>100</v>
      </c>
      <c r="H24" s="617">
        <v>500000000</v>
      </c>
      <c r="I24" s="617">
        <v>2000000</v>
      </c>
      <c r="J24" s="618">
        <v>200000000</v>
      </c>
      <c r="K24" s="619">
        <v>0.3</v>
      </c>
      <c r="L24" s="620">
        <v>300000000</v>
      </c>
      <c r="M24" s="624">
        <v>0.7</v>
      </c>
      <c r="N24" s="613" t="s">
        <v>1292</v>
      </c>
      <c r="O24" s="622" t="s">
        <v>2498</v>
      </c>
    </row>
    <row r="25" spans="1:15" ht="25.5" x14ac:dyDescent="0.2">
      <c r="A25" s="389">
        <v>18</v>
      </c>
      <c r="B25" s="296" t="s">
        <v>2499</v>
      </c>
      <c r="C25" s="290" t="s">
        <v>1600</v>
      </c>
      <c r="D25" s="503">
        <v>1</v>
      </c>
      <c r="E25" s="497">
        <v>207000</v>
      </c>
      <c r="F25" s="497">
        <v>207000</v>
      </c>
      <c r="G25" s="497">
        <v>100</v>
      </c>
      <c r="H25" s="497">
        <v>20700000</v>
      </c>
      <c r="I25" s="497">
        <v>67000</v>
      </c>
      <c r="J25" s="497">
        <v>6700000</v>
      </c>
      <c r="K25" s="673">
        <v>0.32369999999999999</v>
      </c>
      <c r="L25" s="500">
        <v>14000000</v>
      </c>
      <c r="M25" s="396">
        <v>0.67630000000000001</v>
      </c>
      <c r="N25" s="291" t="s">
        <v>2231</v>
      </c>
      <c r="O25" s="389" t="s">
        <v>2500</v>
      </c>
    </row>
    <row r="26" spans="1:15" ht="38.25" x14ac:dyDescent="0.2">
      <c r="A26" s="612">
        <v>19</v>
      </c>
      <c r="B26" s="613" t="s">
        <v>2501</v>
      </c>
      <c r="C26" s="614" t="s">
        <v>1060</v>
      </c>
      <c r="D26" s="615">
        <v>1</v>
      </c>
      <c r="E26" s="616">
        <v>6127938</v>
      </c>
      <c r="F26" s="617">
        <v>6127938</v>
      </c>
      <c r="G26" s="614">
        <v>100</v>
      </c>
      <c r="H26" s="617">
        <v>612793800</v>
      </c>
      <c r="I26" s="617">
        <v>2941410</v>
      </c>
      <c r="J26" s="618">
        <v>294141000</v>
      </c>
      <c r="K26" s="619">
        <v>0.48</v>
      </c>
      <c r="L26" s="620">
        <v>318652800</v>
      </c>
      <c r="M26" s="624">
        <v>0.52</v>
      </c>
      <c r="N26" s="613" t="s">
        <v>1290</v>
      </c>
      <c r="O26" s="622" t="s">
        <v>2500</v>
      </c>
    </row>
    <row r="27" spans="1:15" ht="25.5" x14ac:dyDescent="0.2">
      <c r="A27" s="389">
        <v>20</v>
      </c>
      <c r="B27" s="296" t="s">
        <v>2502</v>
      </c>
      <c r="C27" s="290" t="s">
        <v>1060</v>
      </c>
      <c r="D27" s="503">
        <v>1</v>
      </c>
      <c r="E27" s="497">
        <v>15930000</v>
      </c>
      <c r="F27" s="497">
        <v>15930000</v>
      </c>
      <c r="G27" s="497">
        <v>100</v>
      </c>
      <c r="H27" s="497">
        <v>1593000000</v>
      </c>
      <c r="I27" s="497">
        <v>3982500</v>
      </c>
      <c r="J27" s="497">
        <v>398250000</v>
      </c>
      <c r="K27" s="673">
        <v>0.25</v>
      </c>
      <c r="L27" s="500">
        <v>1194750000</v>
      </c>
      <c r="M27" s="396">
        <v>0.75</v>
      </c>
      <c r="N27" s="291" t="s">
        <v>1294</v>
      </c>
      <c r="O27" s="389" t="s">
        <v>2503</v>
      </c>
    </row>
    <row r="28" spans="1:15" ht="25.5" x14ac:dyDescent="0.2">
      <c r="A28" s="612">
        <v>21</v>
      </c>
      <c r="B28" s="613" t="s">
        <v>2504</v>
      </c>
      <c r="C28" s="614" t="s">
        <v>1060</v>
      </c>
      <c r="D28" s="615">
        <v>1</v>
      </c>
      <c r="E28" s="616">
        <v>3000000</v>
      </c>
      <c r="F28" s="617">
        <v>3000000</v>
      </c>
      <c r="G28" s="614">
        <v>100</v>
      </c>
      <c r="H28" s="617">
        <v>300000000</v>
      </c>
      <c r="I28" s="617">
        <v>900000</v>
      </c>
      <c r="J28" s="618">
        <v>90000000</v>
      </c>
      <c r="K28" s="619">
        <v>0.3</v>
      </c>
      <c r="L28" s="620">
        <v>210000000</v>
      </c>
      <c r="M28" s="624">
        <v>0.7</v>
      </c>
      <c r="N28" s="613" t="s">
        <v>1628</v>
      </c>
      <c r="O28" s="622" t="s">
        <v>2505</v>
      </c>
    </row>
    <row r="29" spans="1:15" ht="25.5" x14ac:dyDescent="0.2">
      <c r="A29" s="389">
        <v>22</v>
      </c>
      <c r="B29" s="296" t="s">
        <v>2506</v>
      </c>
      <c r="C29" s="290" t="s">
        <v>1060</v>
      </c>
      <c r="D29" s="503">
        <v>1</v>
      </c>
      <c r="E29" s="497">
        <v>5880369</v>
      </c>
      <c r="F29" s="497">
        <v>5880369</v>
      </c>
      <c r="G29" s="497">
        <v>100</v>
      </c>
      <c r="H29" s="497">
        <v>588036900</v>
      </c>
      <c r="I29" s="497">
        <v>1764110</v>
      </c>
      <c r="J29" s="497">
        <v>176411000</v>
      </c>
      <c r="K29" s="673">
        <v>0.3</v>
      </c>
      <c r="L29" s="500">
        <v>411625900</v>
      </c>
      <c r="M29" s="396">
        <v>0.7</v>
      </c>
      <c r="N29" s="291" t="s">
        <v>2231</v>
      </c>
      <c r="O29" s="389" t="s">
        <v>2507</v>
      </c>
    </row>
    <row r="30" spans="1:15" ht="25.5" x14ac:dyDescent="0.2">
      <c r="A30" s="612">
        <v>23</v>
      </c>
      <c r="B30" s="613" t="s">
        <v>2508</v>
      </c>
      <c r="C30" s="614" t="s">
        <v>1060</v>
      </c>
      <c r="D30" s="615">
        <v>1</v>
      </c>
      <c r="E30" s="616">
        <v>6326000</v>
      </c>
      <c r="F30" s="617">
        <v>6326000</v>
      </c>
      <c r="G30" s="614">
        <v>100</v>
      </c>
      <c r="H30" s="617">
        <v>632600000</v>
      </c>
      <c r="I30" s="617">
        <v>3100000</v>
      </c>
      <c r="J30" s="618">
        <v>310000000</v>
      </c>
      <c r="K30" s="619">
        <v>0.49</v>
      </c>
      <c r="L30" s="620">
        <v>322600000</v>
      </c>
      <c r="M30" s="624">
        <v>0.51</v>
      </c>
      <c r="N30" s="613" t="s">
        <v>1337</v>
      </c>
      <c r="O30" s="622" t="s">
        <v>2509</v>
      </c>
    </row>
    <row r="31" spans="1:15" ht="25.5" x14ac:dyDescent="0.2">
      <c r="A31" s="389">
        <v>24</v>
      </c>
      <c r="B31" s="296" t="s">
        <v>2510</v>
      </c>
      <c r="C31" s="290" t="s">
        <v>1060</v>
      </c>
      <c r="D31" s="503">
        <v>61578901</v>
      </c>
      <c r="E31" s="497">
        <v>68421000</v>
      </c>
      <c r="F31" s="497">
        <v>6842100</v>
      </c>
      <c r="G31" s="497">
        <v>100</v>
      </c>
      <c r="H31" s="497">
        <v>684210000</v>
      </c>
      <c r="I31" s="497">
        <v>6842100</v>
      </c>
      <c r="J31" s="497">
        <v>684210000</v>
      </c>
      <c r="K31" s="673">
        <v>0.1</v>
      </c>
      <c r="L31" s="500" t="s">
        <v>1289</v>
      </c>
      <c r="M31" s="396" t="s">
        <v>1289</v>
      </c>
      <c r="N31" s="291" t="s">
        <v>1290</v>
      </c>
      <c r="O31" s="389" t="s">
        <v>2511</v>
      </c>
    </row>
    <row r="32" spans="1:15" ht="25.5" x14ac:dyDescent="0.2">
      <c r="A32" s="612">
        <v>25</v>
      </c>
      <c r="B32" s="613" t="s">
        <v>2512</v>
      </c>
      <c r="C32" s="614" t="s">
        <v>1060</v>
      </c>
      <c r="D32" s="615">
        <v>32850001</v>
      </c>
      <c r="E32" s="616">
        <v>36500000</v>
      </c>
      <c r="F32" s="617">
        <v>3650000</v>
      </c>
      <c r="G32" s="614">
        <v>100</v>
      </c>
      <c r="H32" s="617">
        <v>365000000</v>
      </c>
      <c r="I32" s="617">
        <v>3650000</v>
      </c>
      <c r="J32" s="618">
        <v>365000000</v>
      </c>
      <c r="K32" s="619">
        <v>0.1</v>
      </c>
      <c r="L32" s="620" t="s">
        <v>1289</v>
      </c>
      <c r="M32" s="674" t="s">
        <v>1289</v>
      </c>
      <c r="N32" s="613" t="s">
        <v>42</v>
      </c>
      <c r="O32" s="622" t="s">
        <v>2513</v>
      </c>
    </row>
    <row r="33" spans="1:15" ht="25.5" x14ac:dyDescent="0.2">
      <c r="A33" s="389">
        <v>26</v>
      </c>
      <c r="B33" s="296" t="s">
        <v>2514</v>
      </c>
      <c r="C33" s="290" t="s">
        <v>1060</v>
      </c>
      <c r="D33" s="503">
        <v>1</v>
      </c>
      <c r="E33" s="497">
        <v>8500000</v>
      </c>
      <c r="F33" s="497">
        <v>8500000</v>
      </c>
      <c r="G33" s="497">
        <v>100</v>
      </c>
      <c r="H33" s="497">
        <v>850000000</v>
      </c>
      <c r="I33" s="497">
        <v>2000000</v>
      </c>
      <c r="J33" s="497">
        <v>200000000</v>
      </c>
      <c r="K33" s="673">
        <v>0.23530000000000001</v>
      </c>
      <c r="L33" s="500">
        <v>650000000</v>
      </c>
      <c r="M33" s="396">
        <v>0.76469999999999994</v>
      </c>
      <c r="N33" s="291" t="s">
        <v>2515</v>
      </c>
      <c r="O33" s="389" t="s">
        <v>2516</v>
      </c>
    </row>
    <row r="34" spans="1:15" ht="25.5" x14ac:dyDescent="0.2">
      <c r="A34" s="612">
        <v>27</v>
      </c>
      <c r="B34" s="613" t="s">
        <v>2517</v>
      </c>
      <c r="C34" s="614" t="s">
        <v>1600</v>
      </c>
      <c r="D34" s="615">
        <v>1</v>
      </c>
      <c r="E34" s="616">
        <v>1031000</v>
      </c>
      <c r="F34" s="617">
        <v>1031000</v>
      </c>
      <c r="G34" s="614">
        <v>100</v>
      </c>
      <c r="H34" s="617">
        <v>103100000</v>
      </c>
      <c r="I34" s="617">
        <v>331000</v>
      </c>
      <c r="J34" s="618">
        <v>33100000</v>
      </c>
      <c r="K34" s="619">
        <v>0.32104753000000003</v>
      </c>
      <c r="L34" s="620">
        <v>70000000</v>
      </c>
      <c r="M34" s="624">
        <v>0.67895247000000003</v>
      </c>
      <c r="N34" s="613" t="s">
        <v>1432</v>
      </c>
      <c r="O34" s="622" t="s">
        <v>2518</v>
      </c>
    </row>
    <row r="35" spans="1:15" ht="26.25" thickBot="1" x14ac:dyDescent="0.25">
      <c r="A35" s="389">
        <v>28</v>
      </c>
      <c r="B35" s="296" t="s">
        <v>2519</v>
      </c>
      <c r="C35" s="290" t="s">
        <v>1600</v>
      </c>
      <c r="D35" s="503">
        <v>1</v>
      </c>
      <c r="E35" s="497">
        <v>2500000</v>
      </c>
      <c r="F35" s="497">
        <v>2500000</v>
      </c>
      <c r="G35" s="497">
        <v>100</v>
      </c>
      <c r="H35" s="497">
        <v>250000000</v>
      </c>
      <c r="I35" s="497">
        <v>975000</v>
      </c>
      <c r="J35" s="497">
        <v>97500000</v>
      </c>
      <c r="K35" s="673">
        <v>0.39</v>
      </c>
      <c r="L35" s="500">
        <v>152500000</v>
      </c>
      <c r="M35" s="396">
        <v>0.61</v>
      </c>
      <c r="N35" s="291" t="s">
        <v>2271</v>
      </c>
      <c r="O35" s="389" t="s">
        <v>2518</v>
      </c>
    </row>
    <row r="36" spans="1:15" ht="14.25" thickTop="1" thickBot="1" x14ac:dyDescent="0.25">
      <c r="A36" s="537">
        <f>COUNT(A8:A35)</f>
        <v>28</v>
      </c>
      <c r="B36" s="712"/>
      <c r="C36" s="712"/>
      <c r="D36" s="712"/>
      <c r="E36" s="537" t="s">
        <v>39</v>
      </c>
      <c r="F36" s="713">
        <f>SUM(F8:F35)</f>
        <v>234695379</v>
      </c>
      <c r="G36" s="713"/>
      <c r="H36" s="713">
        <f>SUM(H8:H35)</f>
        <v>23469537900</v>
      </c>
      <c r="I36" s="713">
        <f>SUM(I8:I35)</f>
        <v>72036425</v>
      </c>
      <c r="J36" s="713">
        <f>SUM(J8:J35)</f>
        <v>7203642500</v>
      </c>
      <c r="K36" s="712"/>
      <c r="L36" s="713">
        <f>SUM(L8:L35)</f>
        <v>16265895400</v>
      </c>
      <c r="M36" s="712"/>
      <c r="N36" s="712"/>
      <c r="O36" s="537"/>
    </row>
    <row r="37" spans="1:15" ht="13.5" thickTop="1" x14ac:dyDescent="0.2"/>
    <row r="39" spans="1:15" ht="13.5" thickBot="1" x14ac:dyDescent="0.25"/>
    <row r="40" spans="1:15" ht="20.25" customHeight="1" x14ac:dyDescent="0.3">
      <c r="A40" s="1372" t="s">
        <v>1323</v>
      </c>
      <c r="B40" s="1373"/>
      <c r="C40" s="1373"/>
      <c r="D40" s="1373"/>
      <c r="E40" s="1373"/>
      <c r="F40" s="1373"/>
      <c r="G40" s="1373"/>
      <c r="H40" s="1373"/>
      <c r="I40" s="1373"/>
      <c r="J40" s="1374"/>
      <c r="K40" s="412"/>
      <c r="L40" s="412"/>
      <c r="M40" s="412"/>
      <c r="N40" s="412"/>
      <c r="O40" s="312"/>
    </row>
    <row r="41" spans="1:15" ht="16.5" customHeight="1" thickBot="1" x14ac:dyDescent="0.3">
      <c r="A41" s="1375"/>
      <c r="B41" s="1376"/>
      <c r="C41" s="1376"/>
      <c r="D41" s="1376"/>
      <c r="E41" s="1376"/>
      <c r="F41" s="1376"/>
      <c r="G41" s="1376"/>
      <c r="H41" s="1376"/>
      <c r="I41" s="1376"/>
      <c r="J41" s="1377"/>
      <c r="K41" s="714"/>
      <c r="L41" s="714"/>
      <c r="M41" s="714"/>
      <c r="N41" s="714"/>
      <c r="O41" s="312"/>
    </row>
    <row r="42" spans="1:15" ht="52.5" customHeight="1" thickBot="1" x14ac:dyDescent="0.25">
      <c r="A42" s="531" t="s">
        <v>700</v>
      </c>
      <c r="B42" s="532" t="s">
        <v>1057</v>
      </c>
      <c r="C42" s="532" t="s">
        <v>508</v>
      </c>
      <c r="D42" s="533" t="s">
        <v>441</v>
      </c>
      <c r="E42" s="533" t="s">
        <v>900</v>
      </c>
      <c r="F42" s="533" t="s">
        <v>901</v>
      </c>
      <c r="G42" s="532" t="s">
        <v>1324</v>
      </c>
      <c r="H42" s="534" t="s">
        <v>1325</v>
      </c>
      <c r="I42" s="532" t="s">
        <v>263</v>
      </c>
      <c r="J42" s="535" t="s">
        <v>1058</v>
      </c>
      <c r="K42" s="312"/>
      <c r="L42" s="312"/>
      <c r="M42" s="312"/>
      <c r="N42" s="312"/>
      <c r="O42" s="312"/>
    </row>
    <row r="43" spans="1:15" ht="24.95" customHeight="1" thickTop="1" x14ac:dyDescent="0.2">
      <c r="A43" s="343">
        <v>1</v>
      </c>
      <c r="B43" s="211" t="s">
        <v>397</v>
      </c>
      <c r="C43" s="256" t="s">
        <v>453</v>
      </c>
      <c r="D43" s="256" t="s">
        <v>648</v>
      </c>
      <c r="E43" s="319">
        <v>8111215</v>
      </c>
      <c r="F43" s="315">
        <v>10544578</v>
      </c>
      <c r="G43" s="314">
        <v>2433363.6741999998</v>
      </c>
      <c r="H43" s="315">
        <v>243336367.41999999</v>
      </c>
      <c r="I43" s="171" t="s">
        <v>2520</v>
      </c>
      <c r="J43" s="344" t="s">
        <v>2521</v>
      </c>
      <c r="K43" s="312"/>
      <c r="L43" s="312"/>
      <c r="M43" s="312"/>
      <c r="N43" s="312"/>
      <c r="O43" s="312"/>
    </row>
    <row r="44" spans="1:15" ht="24.95" customHeight="1" x14ac:dyDescent="0.2">
      <c r="A44" s="345">
        <v>2</v>
      </c>
      <c r="B44" s="334" t="s">
        <v>2265</v>
      </c>
      <c r="C44" s="335" t="s">
        <v>453</v>
      </c>
      <c r="D44" s="335" t="s">
        <v>633</v>
      </c>
      <c r="E44" s="336">
        <v>1312339</v>
      </c>
      <c r="F44" s="337">
        <v>2624676</v>
      </c>
      <c r="G44" s="338">
        <v>1312338</v>
      </c>
      <c r="H44" s="337">
        <v>131233800</v>
      </c>
      <c r="I44" s="339" t="s">
        <v>1071</v>
      </c>
      <c r="J44" s="346" t="s">
        <v>2522</v>
      </c>
      <c r="K44" s="312"/>
      <c r="L44" s="312"/>
      <c r="M44" s="312"/>
      <c r="N44" s="312"/>
      <c r="O44" s="312"/>
    </row>
    <row r="45" spans="1:15" ht="24.95" customHeight="1" x14ac:dyDescent="0.2">
      <c r="A45" s="343">
        <v>3</v>
      </c>
      <c r="B45" s="211" t="s">
        <v>2523</v>
      </c>
      <c r="C45" s="256" t="s">
        <v>449</v>
      </c>
      <c r="D45" s="256" t="s">
        <v>635</v>
      </c>
      <c r="E45" s="319">
        <v>5459410</v>
      </c>
      <c r="F45" s="315">
        <v>8189114</v>
      </c>
      <c r="G45" s="314">
        <v>2729705</v>
      </c>
      <c r="H45" s="315">
        <v>272970500</v>
      </c>
      <c r="I45" s="171" t="s">
        <v>2524</v>
      </c>
      <c r="J45" s="344" t="s">
        <v>2525</v>
      </c>
      <c r="K45" s="312"/>
      <c r="L45" s="312"/>
      <c r="M45" s="312"/>
      <c r="N45" s="312"/>
      <c r="O45" s="312"/>
    </row>
    <row r="46" spans="1:15" ht="24.95" customHeight="1" x14ac:dyDescent="0.2">
      <c r="A46" s="345">
        <v>4</v>
      </c>
      <c r="B46" s="334" t="s">
        <v>2526</v>
      </c>
      <c r="C46" s="335" t="s">
        <v>730</v>
      </c>
      <c r="D46" s="335" t="s">
        <v>648</v>
      </c>
      <c r="E46" s="336">
        <v>2976751</v>
      </c>
      <c r="F46" s="337">
        <v>3869775</v>
      </c>
      <c r="G46" s="338">
        <v>893025</v>
      </c>
      <c r="H46" s="337">
        <v>89302500</v>
      </c>
      <c r="I46" s="339" t="s">
        <v>1071</v>
      </c>
      <c r="J46" s="346" t="s">
        <v>2527</v>
      </c>
      <c r="K46" s="312"/>
      <c r="L46" s="312"/>
      <c r="M46" s="312"/>
      <c r="N46" s="312"/>
      <c r="O46" s="312"/>
    </row>
    <row r="47" spans="1:15" ht="24.95" customHeight="1" x14ac:dyDescent="0.2">
      <c r="A47" s="343">
        <v>5</v>
      </c>
      <c r="B47" s="211" t="s">
        <v>2528</v>
      </c>
      <c r="C47" s="210" t="s">
        <v>453</v>
      </c>
      <c r="D47" s="256" t="s">
        <v>2529</v>
      </c>
      <c r="E47" s="320">
        <v>2000001</v>
      </c>
      <c r="F47" s="315">
        <v>5000000</v>
      </c>
      <c r="G47" s="314">
        <v>3000000</v>
      </c>
      <c r="H47" s="315">
        <v>300000000</v>
      </c>
      <c r="I47" s="171" t="s">
        <v>1327</v>
      </c>
      <c r="J47" s="344" t="s">
        <v>2527</v>
      </c>
      <c r="K47" s="312"/>
      <c r="L47" s="312"/>
      <c r="M47" s="312"/>
      <c r="N47" s="312"/>
      <c r="O47" s="312"/>
    </row>
    <row r="48" spans="1:15" ht="24.95" customHeight="1" x14ac:dyDescent="0.2">
      <c r="A48" s="345">
        <v>6</v>
      </c>
      <c r="B48" s="334" t="s">
        <v>893</v>
      </c>
      <c r="C48" s="335" t="s">
        <v>446</v>
      </c>
      <c r="D48" s="335" t="s">
        <v>648</v>
      </c>
      <c r="E48" s="336">
        <v>17585241</v>
      </c>
      <c r="F48" s="337">
        <v>22860812</v>
      </c>
      <c r="G48" s="338">
        <v>5275572</v>
      </c>
      <c r="H48" s="337">
        <v>527557200</v>
      </c>
      <c r="I48" s="339" t="s">
        <v>1628</v>
      </c>
      <c r="J48" s="346" t="s">
        <v>2530</v>
      </c>
      <c r="K48" s="312"/>
      <c r="L48" s="312"/>
      <c r="M48" s="312"/>
      <c r="N48" s="312"/>
      <c r="O48" s="312"/>
    </row>
    <row r="49" spans="1:15" ht="24.95" customHeight="1" x14ac:dyDescent="0.2">
      <c r="A49" s="343">
        <v>7</v>
      </c>
      <c r="B49" s="211" t="s">
        <v>1733</v>
      </c>
      <c r="C49" s="256" t="s">
        <v>446</v>
      </c>
      <c r="D49" s="256" t="s">
        <v>1404</v>
      </c>
      <c r="E49" s="319">
        <v>11575861</v>
      </c>
      <c r="F49" s="315">
        <v>16206204</v>
      </c>
      <c r="G49" s="314">
        <v>4630344</v>
      </c>
      <c r="H49" s="315">
        <v>463034400</v>
      </c>
      <c r="I49" s="171" t="s">
        <v>1296</v>
      </c>
      <c r="J49" s="344" t="s">
        <v>2530</v>
      </c>
      <c r="K49" s="312"/>
      <c r="L49" s="312"/>
      <c r="M49" s="312"/>
      <c r="N49" s="312"/>
      <c r="O49" s="312"/>
    </row>
    <row r="50" spans="1:15" ht="24.95" customHeight="1" x14ac:dyDescent="0.2">
      <c r="A50" s="345">
        <v>8</v>
      </c>
      <c r="B50" s="334" t="s">
        <v>1485</v>
      </c>
      <c r="C50" s="335" t="s">
        <v>730</v>
      </c>
      <c r="D50" s="335" t="s">
        <v>2531</v>
      </c>
      <c r="E50" s="336">
        <v>27589157</v>
      </c>
      <c r="F50" s="337">
        <v>38449156</v>
      </c>
      <c r="G50" s="338">
        <v>10860000</v>
      </c>
      <c r="H50" s="337">
        <v>1086000000</v>
      </c>
      <c r="I50" s="339" t="s">
        <v>2532</v>
      </c>
      <c r="J50" s="346" t="s">
        <v>2533</v>
      </c>
      <c r="K50" s="312"/>
      <c r="L50" s="312"/>
      <c r="M50" s="312"/>
      <c r="N50" s="312"/>
      <c r="O50" s="312"/>
    </row>
    <row r="51" spans="1:15" ht="24.95" customHeight="1" x14ac:dyDescent="0.2">
      <c r="A51" s="343">
        <v>9</v>
      </c>
      <c r="B51" s="211" t="s">
        <v>2260</v>
      </c>
      <c r="C51" s="210" t="s">
        <v>449</v>
      </c>
      <c r="D51" s="256" t="s">
        <v>978</v>
      </c>
      <c r="E51" s="320">
        <v>4934965</v>
      </c>
      <c r="F51" s="315">
        <v>8389438</v>
      </c>
      <c r="G51" s="314">
        <v>3454474.2749999999</v>
      </c>
      <c r="H51" s="315">
        <v>345447427.5</v>
      </c>
      <c r="I51" s="171" t="s">
        <v>1337</v>
      </c>
      <c r="J51" s="344" t="s">
        <v>2534</v>
      </c>
      <c r="K51" s="312"/>
      <c r="L51" s="312"/>
      <c r="M51" s="312"/>
      <c r="N51" s="312"/>
      <c r="O51" s="312"/>
    </row>
    <row r="52" spans="1:15" ht="24.95" customHeight="1" x14ac:dyDescent="0.2">
      <c r="A52" s="345">
        <v>10</v>
      </c>
      <c r="B52" s="334" t="s">
        <v>1763</v>
      </c>
      <c r="C52" s="335" t="s">
        <v>1060</v>
      </c>
      <c r="D52" s="335" t="s">
        <v>629</v>
      </c>
      <c r="E52" s="336">
        <v>7069325</v>
      </c>
      <c r="F52" s="337">
        <v>17673310</v>
      </c>
      <c r="G52" s="338">
        <v>10603986</v>
      </c>
      <c r="H52" s="337">
        <v>1060398600</v>
      </c>
      <c r="I52" s="339" t="s">
        <v>1076</v>
      </c>
      <c r="J52" s="346" t="s">
        <v>2513</v>
      </c>
      <c r="K52" s="312"/>
      <c r="L52" s="312"/>
      <c r="M52" s="312"/>
      <c r="N52" s="312"/>
      <c r="O52" s="312"/>
    </row>
    <row r="53" spans="1:15" ht="24.95" customHeight="1" thickBot="1" x14ac:dyDescent="0.25">
      <c r="A53" s="343">
        <v>11</v>
      </c>
      <c r="B53" s="211" t="s">
        <v>2347</v>
      </c>
      <c r="C53" s="210" t="s">
        <v>1060</v>
      </c>
      <c r="D53" s="256" t="s">
        <v>633</v>
      </c>
      <c r="E53" s="320">
        <v>2679076</v>
      </c>
      <c r="F53" s="315">
        <v>5358150</v>
      </c>
      <c r="G53" s="314">
        <v>2679075</v>
      </c>
      <c r="H53" s="315">
        <v>267907500</v>
      </c>
      <c r="I53" s="171" t="s">
        <v>2065</v>
      </c>
      <c r="J53" s="344" t="s">
        <v>2535</v>
      </c>
      <c r="K53" s="312"/>
      <c r="L53" s="312"/>
      <c r="M53" s="312"/>
      <c r="N53" s="312"/>
      <c r="O53" s="312"/>
    </row>
    <row r="54" spans="1:15" ht="24.95" customHeight="1" thickTop="1" thickBot="1" x14ac:dyDescent="0.25">
      <c r="A54" s="537">
        <v>11</v>
      </c>
      <c r="B54" s="712"/>
      <c r="C54" s="712"/>
      <c r="D54" s="712"/>
      <c r="E54" s="537"/>
      <c r="F54" s="713" t="s">
        <v>39</v>
      </c>
      <c r="G54" s="715">
        <f>SUM(G43:G53)</f>
        <v>47871882.949199997</v>
      </c>
      <c r="H54" s="713">
        <f>SUM(H43:H53)</f>
        <v>4787188294.9200001</v>
      </c>
      <c r="I54" s="713"/>
      <c r="J54" s="713"/>
      <c r="K54" s="312"/>
      <c r="L54" s="312"/>
      <c r="M54" s="312"/>
      <c r="N54" s="312"/>
      <c r="O54" s="312"/>
    </row>
    <row r="55" spans="1:15" ht="13.5" thickTop="1" x14ac:dyDescent="0.2">
      <c r="A55" s="290"/>
      <c r="B55" s="546"/>
      <c r="C55" s="290"/>
      <c r="D55" s="328"/>
      <c r="E55" s="329"/>
      <c r="F55" s="330"/>
      <c r="G55" s="544"/>
      <c r="H55" s="292"/>
      <c r="I55" s="545"/>
      <c r="J55" s="546"/>
      <c r="K55" s="312"/>
      <c r="L55" s="312"/>
      <c r="M55" s="312"/>
      <c r="N55" s="312"/>
      <c r="O55" s="312"/>
    </row>
    <row r="56" spans="1:15" x14ac:dyDescent="0.2">
      <c r="A56" s="290"/>
      <c r="B56" s="546"/>
      <c r="C56" s="290"/>
      <c r="D56" s="328"/>
      <c r="E56" s="329"/>
      <c r="F56" s="330"/>
      <c r="G56" s="544"/>
      <c r="H56" s="292"/>
      <c r="I56" s="545"/>
      <c r="J56" s="546"/>
      <c r="K56" s="312"/>
      <c r="L56" s="312"/>
      <c r="M56" s="312"/>
      <c r="N56" s="312"/>
      <c r="O56" s="312"/>
    </row>
    <row r="57" spans="1:15" x14ac:dyDescent="0.2">
      <c r="A57" s="290"/>
      <c r="B57" s="546"/>
      <c r="C57" s="290"/>
      <c r="D57" s="328"/>
      <c r="E57" s="329"/>
      <c r="F57" s="330"/>
      <c r="G57" s="544"/>
      <c r="H57" s="292"/>
      <c r="I57" s="545"/>
      <c r="J57" s="546"/>
      <c r="K57" s="312"/>
      <c r="L57" s="312"/>
      <c r="M57" s="312"/>
      <c r="N57" s="312"/>
      <c r="O57" s="312"/>
    </row>
    <row r="58" spans="1:15" ht="15" customHeight="1" x14ac:dyDescent="0.2">
      <c r="A58" s="1295" t="s">
        <v>1439</v>
      </c>
      <c r="B58" s="1324"/>
      <c r="C58" s="1324"/>
      <c r="D58" s="1324"/>
      <c r="E58" s="1324"/>
      <c r="F58" s="1324"/>
      <c r="G58" s="1324"/>
      <c r="H58" s="1324"/>
      <c r="I58" s="1324"/>
      <c r="J58" s="1324"/>
      <c r="K58" s="312"/>
      <c r="L58" s="312"/>
      <c r="M58" s="312"/>
      <c r="N58" s="312"/>
      <c r="O58" s="312"/>
    </row>
    <row r="59" spans="1:15" ht="20.25" customHeight="1" thickBot="1" x14ac:dyDescent="0.25">
      <c r="A59" s="1297"/>
      <c r="B59" s="1298"/>
      <c r="C59" s="1298"/>
      <c r="D59" s="1298"/>
      <c r="E59" s="1298"/>
      <c r="F59" s="1298"/>
      <c r="G59" s="1298"/>
      <c r="H59" s="1298"/>
      <c r="I59" s="1298"/>
      <c r="J59" s="1298"/>
      <c r="K59" s="312"/>
      <c r="L59" s="312"/>
      <c r="M59" s="312"/>
      <c r="N59" s="312"/>
      <c r="O59" s="312"/>
    </row>
    <row r="60" spans="1:15" ht="15.75" customHeight="1" thickTop="1" x14ac:dyDescent="0.2">
      <c r="A60" s="1301" t="s">
        <v>700</v>
      </c>
      <c r="B60" s="1301" t="s">
        <v>1057</v>
      </c>
      <c r="C60" s="1301" t="s">
        <v>508</v>
      </c>
      <c r="D60" s="1299" t="s">
        <v>1743</v>
      </c>
      <c r="E60" s="547" t="s">
        <v>1440</v>
      </c>
      <c r="F60" s="548" t="s">
        <v>1441</v>
      </c>
      <c r="G60" s="549" t="s">
        <v>1442</v>
      </c>
      <c r="H60" s="1379" t="s">
        <v>1443</v>
      </c>
      <c r="I60" s="1379" t="s">
        <v>1325</v>
      </c>
      <c r="J60" s="1360" t="s">
        <v>1133</v>
      </c>
      <c r="K60" s="312"/>
      <c r="L60" s="312"/>
      <c r="M60" s="312"/>
      <c r="N60" s="312"/>
      <c r="O60" s="312"/>
    </row>
    <row r="61" spans="1:15" ht="13.5" thickBot="1" x14ac:dyDescent="0.25">
      <c r="A61" s="1302"/>
      <c r="B61" s="1302"/>
      <c r="C61" s="1302"/>
      <c r="D61" s="1300"/>
      <c r="E61" s="529" t="s">
        <v>1444</v>
      </c>
      <c r="F61" s="550" t="s">
        <v>900</v>
      </c>
      <c r="G61" s="551" t="s">
        <v>901</v>
      </c>
      <c r="H61" s="1380"/>
      <c r="I61" s="1380"/>
      <c r="J61" s="1361"/>
      <c r="K61" s="312"/>
      <c r="L61" s="312"/>
      <c r="M61" s="312"/>
      <c r="N61" s="312"/>
      <c r="O61" s="312"/>
    </row>
    <row r="62" spans="1:15" ht="13.5" thickTop="1" x14ac:dyDescent="0.2">
      <c r="A62" s="168">
        <v>1</v>
      </c>
      <c r="B62" s="682" t="s">
        <v>2536</v>
      </c>
      <c r="C62" s="682" t="s">
        <v>2537</v>
      </c>
      <c r="D62" s="683" t="s">
        <v>2312</v>
      </c>
      <c r="E62" s="684">
        <v>0.25</v>
      </c>
      <c r="F62" s="685">
        <v>5004155</v>
      </c>
      <c r="G62" s="685">
        <v>6255193</v>
      </c>
      <c r="H62" s="686">
        <v>1251038.5</v>
      </c>
      <c r="I62" s="687">
        <v>125103850</v>
      </c>
      <c r="J62" s="688" t="s">
        <v>2538</v>
      </c>
      <c r="K62" s="312"/>
      <c r="L62" s="312"/>
      <c r="M62" s="312"/>
      <c r="N62" s="312"/>
      <c r="O62" s="312"/>
    </row>
    <row r="63" spans="1:15" x14ac:dyDescent="0.2">
      <c r="A63" s="612">
        <v>2</v>
      </c>
      <c r="B63" s="676" t="s">
        <v>2539</v>
      </c>
      <c r="C63" s="676" t="s">
        <v>446</v>
      </c>
      <c r="D63" s="612" t="s">
        <v>2312</v>
      </c>
      <c r="E63" s="677">
        <v>0.08</v>
      </c>
      <c r="F63" s="678">
        <v>10264321</v>
      </c>
      <c r="G63" s="678">
        <v>11085465</v>
      </c>
      <c r="H63" s="679">
        <v>821145</v>
      </c>
      <c r="I63" s="680">
        <v>82114500</v>
      </c>
      <c r="J63" s="681" t="s">
        <v>2538</v>
      </c>
      <c r="K63" s="312"/>
      <c r="L63" s="312"/>
      <c r="M63" s="312"/>
      <c r="N63" s="312"/>
      <c r="O63" s="312"/>
    </row>
    <row r="64" spans="1:15" x14ac:dyDescent="0.2">
      <c r="A64" s="168">
        <v>3</v>
      </c>
      <c r="B64" s="682" t="s">
        <v>2540</v>
      </c>
      <c r="C64" s="682" t="s">
        <v>2537</v>
      </c>
      <c r="D64" s="683" t="s">
        <v>2312</v>
      </c>
      <c r="E64" s="684">
        <v>0.14000000000000001</v>
      </c>
      <c r="F64" s="685">
        <v>572446</v>
      </c>
      <c r="G64" s="685">
        <v>652587</v>
      </c>
      <c r="H64" s="686">
        <v>80142.259999999995</v>
      </c>
      <c r="I64" s="687">
        <v>8014225.9999999991</v>
      </c>
      <c r="J64" s="688" t="s">
        <v>2538</v>
      </c>
      <c r="K64" s="312"/>
      <c r="L64" s="312"/>
      <c r="M64" s="312"/>
      <c r="N64" s="312"/>
      <c r="O64" s="312"/>
    </row>
    <row r="65" spans="1:15" x14ac:dyDescent="0.2">
      <c r="A65" s="612">
        <v>4</v>
      </c>
      <c r="B65" s="676" t="s">
        <v>1816</v>
      </c>
      <c r="C65" s="676" t="s">
        <v>2537</v>
      </c>
      <c r="D65" s="612" t="s">
        <v>2312</v>
      </c>
      <c r="E65" s="677">
        <v>0.12</v>
      </c>
      <c r="F65" s="678">
        <v>1217410</v>
      </c>
      <c r="G65" s="678">
        <v>1363498</v>
      </c>
      <c r="H65" s="679">
        <v>146089.01</v>
      </c>
      <c r="I65" s="679">
        <v>14608901</v>
      </c>
      <c r="J65" s="681" t="s">
        <v>2541</v>
      </c>
      <c r="K65" s="312"/>
      <c r="L65" s="312"/>
      <c r="M65" s="312"/>
      <c r="N65" s="312"/>
      <c r="O65" s="312"/>
    </row>
    <row r="66" spans="1:15" x14ac:dyDescent="0.2">
      <c r="A66" s="168">
        <v>5</v>
      </c>
      <c r="B66" s="682" t="s">
        <v>1557</v>
      </c>
      <c r="C66" s="682" t="s">
        <v>449</v>
      </c>
      <c r="D66" s="683" t="s">
        <v>2312</v>
      </c>
      <c r="E66" s="684">
        <v>0.1</v>
      </c>
      <c r="F66" s="685">
        <v>8324163</v>
      </c>
      <c r="G66" s="685">
        <v>9156577</v>
      </c>
      <c r="H66" s="686">
        <v>832146.06</v>
      </c>
      <c r="I66" s="687">
        <v>83214606</v>
      </c>
      <c r="J66" s="688" t="s">
        <v>2542</v>
      </c>
      <c r="K66" s="312"/>
      <c r="L66" s="312"/>
      <c r="M66" s="312"/>
      <c r="N66" s="312"/>
      <c r="O66" s="312"/>
    </row>
    <row r="67" spans="1:15" x14ac:dyDescent="0.2">
      <c r="A67" s="612">
        <v>6</v>
      </c>
      <c r="B67" s="676" t="s">
        <v>1893</v>
      </c>
      <c r="C67" s="676" t="s">
        <v>2537</v>
      </c>
      <c r="D67" s="612" t="s">
        <v>2312</v>
      </c>
      <c r="E67" s="677">
        <v>0.105</v>
      </c>
      <c r="F67" s="678">
        <v>1864501</v>
      </c>
      <c r="G67" s="678">
        <v>2060273</v>
      </c>
      <c r="H67" s="679">
        <v>195772.5</v>
      </c>
      <c r="I67" s="680">
        <v>19577250</v>
      </c>
      <c r="J67" s="681" t="s">
        <v>2469</v>
      </c>
      <c r="K67" s="312"/>
      <c r="L67" s="312"/>
      <c r="M67" s="312"/>
      <c r="N67" s="312"/>
      <c r="O67" s="312"/>
    </row>
    <row r="68" spans="1:15" x14ac:dyDescent="0.2">
      <c r="A68" s="168">
        <v>7</v>
      </c>
      <c r="B68" s="682" t="s">
        <v>2107</v>
      </c>
      <c r="C68" s="682" t="s">
        <v>730</v>
      </c>
      <c r="D68" s="683" t="s">
        <v>2312</v>
      </c>
      <c r="E68" s="684">
        <v>0.36499999999999999</v>
      </c>
      <c r="F68" s="685">
        <v>4735566</v>
      </c>
      <c r="G68" s="685">
        <v>6464047</v>
      </c>
      <c r="H68" s="686">
        <v>1728481.2250000001</v>
      </c>
      <c r="I68" s="687">
        <v>172848122.5</v>
      </c>
      <c r="J68" s="688" t="s">
        <v>2471</v>
      </c>
      <c r="K68" s="312"/>
      <c r="L68" s="312"/>
      <c r="M68" s="312"/>
      <c r="N68" s="312"/>
      <c r="O68" s="312"/>
    </row>
    <row r="69" spans="1:15" x14ac:dyDescent="0.2">
      <c r="A69" s="612">
        <v>8</v>
      </c>
      <c r="B69" s="676" t="s">
        <v>2543</v>
      </c>
      <c r="C69" s="676" t="s">
        <v>2537</v>
      </c>
      <c r="D69" s="612" t="s">
        <v>2312</v>
      </c>
      <c r="E69" s="677">
        <v>8.1299999999999997E-2</v>
      </c>
      <c r="F69" s="678">
        <v>2358021</v>
      </c>
      <c r="G69" s="678">
        <v>2549540</v>
      </c>
      <c r="H69" s="679">
        <v>191520</v>
      </c>
      <c r="I69" s="680">
        <v>19152000</v>
      </c>
      <c r="J69" s="681" t="s">
        <v>2544</v>
      </c>
      <c r="K69" s="312"/>
      <c r="L69" s="312"/>
      <c r="M69" s="312"/>
      <c r="N69" s="312"/>
      <c r="O69" s="312"/>
    </row>
    <row r="70" spans="1:15" s="74" customFormat="1" x14ac:dyDescent="0.2">
      <c r="A70" s="689">
        <v>9</v>
      </c>
      <c r="B70" s="682" t="s">
        <v>1703</v>
      </c>
      <c r="C70" s="682" t="s">
        <v>2537</v>
      </c>
      <c r="D70" s="683" t="s">
        <v>2312</v>
      </c>
      <c r="E70" s="684">
        <v>0.15345700000000001</v>
      </c>
      <c r="F70" s="685">
        <v>2150431</v>
      </c>
      <c r="G70" s="685">
        <v>2480430</v>
      </c>
      <c r="H70" s="686">
        <v>330000</v>
      </c>
      <c r="I70" s="687">
        <v>33000000</v>
      </c>
      <c r="J70" s="688" t="s">
        <v>2545</v>
      </c>
      <c r="K70" s="465"/>
      <c r="L70" s="465"/>
      <c r="M70" s="465"/>
      <c r="N70" s="465"/>
      <c r="O70" s="465"/>
    </row>
    <row r="71" spans="1:15" x14ac:dyDescent="0.2">
      <c r="A71" s="612">
        <v>10</v>
      </c>
      <c r="B71" s="676" t="s">
        <v>1994</v>
      </c>
      <c r="C71" s="676" t="s">
        <v>2537</v>
      </c>
      <c r="D71" s="612" t="s">
        <v>2312</v>
      </c>
      <c r="E71" s="677">
        <v>0.190056</v>
      </c>
      <c r="F71" s="678">
        <v>7923995</v>
      </c>
      <c r="G71" s="678">
        <v>9430000</v>
      </c>
      <c r="H71" s="679">
        <v>1506006.16</v>
      </c>
      <c r="I71" s="680">
        <v>150600616</v>
      </c>
      <c r="J71" s="681" t="s">
        <v>2546</v>
      </c>
      <c r="K71" s="312"/>
      <c r="L71" s="312"/>
      <c r="M71" s="312"/>
      <c r="N71" s="312"/>
      <c r="O71" s="312"/>
    </row>
    <row r="72" spans="1:15" x14ac:dyDescent="0.2">
      <c r="A72" s="689">
        <v>11</v>
      </c>
      <c r="B72" s="682" t="s">
        <v>2547</v>
      </c>
      <c r="C72" s="682" t="s">
        <v>2537</v>
      </c>
      <c r="D72" s="683" t="s">
        <v>2312</v>
      </c>
      <c r="E72" s="684">
        <v>0.08</v>
      </c>
      <c r="F72" s="685">
        <v>4572942</v>
      </c>
      <c r="G72" s="685">
        <v>4938776</v>
      </c>
      <c r="H72" s="686">
        <v>365835.24</v>
      </c>
      <c r="I72" s="687">
        <v>36583524</v>
      </c>
      <c r="J72" s="688" t="s">
        <v>2546</v>
      </c>
      <c r="K72" s="312"/>
      <c r="L72" s="312"/>
      <c r="M72" s="312"/>
      <c r="N72" s="312"/>
      <c r="O72" s="312"/>
    </row>
    <row r="73" spans="1:15" x14ac:dyDescent="0.2">
      <c r="A73" s="612">
        <v>12</v>
      </c>
      <c r="B73" s="676" t="s">
        <v>2083</v>
      </c>
      <c r="C73" s="676" t="s">
        <v>446</v>
      </c>
      <c r="D73" s="612" t="s">
        <v>2312</v>
      </c>
      <c r="E73" s="677">
        <v>0.05</v>
      </c>
      <c r="F73" s="678">
        <v>11418001</v>
      </c>
      <c r="G73" s="678">
        <v>11988900</v>
      </c>
      <c r="H73" s="679">
        <v>570900</v>
      </c>
      <c r="I73" s="680">
        <v>57090000</v>
      </c>
      <c r="J73" s="681" t="s">
        <v>2546</v>
      </c>
      <c r="K73" s="312"/>
      <c r="L73" s="312"/>
      <c r="M73" s="312"/>
      <c r="N73" s="312"/>
      <c r="O73" s="312"/>
    </row>
    <row r="74" spans="1:15" x14ac:dyDescent="0.2">
      <c r="A74" s="689">
        <v>13</v>
      </c>
      <c r="B74" s="682" t="s">
        <v>42</v>
      </c>
      <c r="C74" s="682" t="s">
        <v>475</v>
      </c>
      <c r="D74" s="683" t="s">
        <v>2312</v>
      </c>
      <c r="E74" s="684">
        <v>0.09</v>
      </c>
      <c r="F74" s="685">
        <v>30000004</v>
      </c>
      <c r="G74" s="685">
        <v>32700003</v>
      </c>
      <c r="H74" s="686">
        <v>2700000</v>
      </c>
      <c r="I74" s="687">
        <v>270000000</v>
      </c>
      <c r="J74" s="688" t="s">
        <v>2548</v>
      </c>
      <c r="K74" s="312"/>
      <c r="L74" s="312"/>
      <c r="M74" s="312"/>
      <c r="N74" s="312"/>
      <c r="O74" s="312"/>
    </row>
    <row r="75" spans="1:15" x14ac:dyDescent="0.2">
      <c r="A75" s="612">
        <v>14</v>
      </c>
      <c r="B75" s="676" t="s">
        <v>1401</v>
      </c>
      <c r="C75" s="676" t="s">
        <v>446</v>
      </c>
      <c r="D75" s="612" t="s">
        <v>2312</v>
      </c>
      <c r="E75" s="677">
        <v>0.12</v>
      </c>
      <c r="F75" s="678">
        <v>10000001</v>
      </c>
      <c r="G75" s="678">
        <v>11200000</v>
      </c>
      <c r="H75" s="679">
        <v>1200000</v>
      </c>
      <c r="I75" s="680">
        <v>120000000</v>
      </c>
      <c r="J75" s="681" t="s">
        <v>2521</v>
      </c>
      <c r="K75" s="312"/>
      <c r="L75" s="312"/>
      <c r="M75" s="312"/>
      <c r="N75" s="312"/>
      <c r="O75" s="312"/>
    </row>
    <row r="76" spans="1:15" x14ac:dyDescent="0.2">
      <c r="A76" s="689">
        <v>15</v>
      </c>
      <c r="B76" s="682" t="s">
        <v>2184</v>
      </c>
      <c r="C76" s="682" t="s">
        <v>2537</v>
      </c>
      <c r="D76" s="683" t="s">
        <v>2312</v>
      </c>
      <c r="E76" s="684">
        <v>0.2</v>
      </c>
      <c r="F76" s="685">
        <v>1866201</v>
      </c>
      <c r="G76" s="685">
        <v>2239440</v>
      </c>
      <c r="H76" s="686">
        <v>373240</v>
      </c>
      <c r="I76" s="687">
        <v>37324000</v>
      </c>
      <c r="J76" s="688" t="s">
        <v>2549</v>
      </c>
      <c r="K76" s="312"/>
      <c r="L76" s="312"/>
      <c r="M76" s="312"/>
      <c r="N76" s="312"/>
      <c r="O76" s="312"/>
    </row>
    <row r="77" spans="1:15" x14ac:dyDescent="0.2">
      <c r="A77" s="612">
        <v>16</v>
      </c>
      <c r="B77" s="676" t="s">
        <v>1485</v>
      </c>
      <c r="C77" s="676" t="s">
        <v>730</v>
      </c>
      <c r="D77" s="612" t="s">
        <v>2550</v>
      </c>
      <c r="E77" s="677">
        <v>0.105</v>
      </c>
      <c r="F77" s="678">
        <v>24967563</v>
      </c>
      <c r="G77" s="678">
        <v>27589153</v>
      </c>
      <c r="H77" s="679">
        <v>2621594</v>
      </c>
      <c r="I77" s="680">
        <v>262159400</v>
      </c>
      <c r="J77" s="681" t="s">
        <v>2551</v>
      </c>
      <c r="K77" s="312"/>
      <c r="L77" s="312"/>
      <c r="M77" s="312"/>
      <c r="N77" s="312"/>
      <c r="O77" s="312"/>
    </row>
    <row r="78" spans="1:15" x14ac:dyDescent="0.2">
      <c r="A78" s="689">
        <v>17</v>
      </c>
      <c r="B78" s="682" t="s">
        <v>2552</v>
      </c>
      <c r="C78" s="682" t="s">
        <v>2537</v>
      </c>
      <c r="D78" s="683" t="s">
        <v>2312</v>
      </c>
      <c r="E78" s="684">
        <v>0.17810000000000001</v>
      </c>
      <c r="F78" s="685">
        <v>1495368</v>
      </c>
      <c r="G78" s="685">
        <v>1761698</v>
      </c>
      <c r="H78" s="686">
        <v>266330.56</v>
      </c>
      <c r="I78" s="687">
        <v>26633056</v>
      </c>
      <c r="J78" s="688" t="s">
        <v>2551</v>
      </c>
      <c r="K78" s="312"/>
      <c r="L78" s="312"/>
      <c r="M78" s="312"/>
      <c r="N78" s="312"/>
      <c r="O78" s="312"/>
    </row>
    <row r="79" spans="1:15" x14ac:dyDescent="0.2">
      <c r="A79" s="612">
        <v>18</v>
      </c>
      <c r="B79" s="676" t="s">
        <v>2553</v>
      </c>
      <c r="C79" s="676" t="s">
        <v>2537</v>
      </c>
      <c r="D79" s="612" t="s">
        <v>2312</v>
      </c>
      <c r="E79" s="677">
        <v>0.49399999999999999</v>
      </c>
      <c r="F79" s="678">
        <v>792001</v>
      </c>
      <c r="G79" s="678">
        <v>1183248</v>
      </c>
      <c r="H79" s="679">
        <v>391248</v>
      </c>
      <c r="I79" s="680">
        <v>39124800</v>
      </c>
      <c r="J79" s="681" t="s">
        <v>2551</v>
      </c>
      <c r="K79" s="312"/>
      <c r="L79" s="312"/>
      <c r="M79" s="312"/>
      <c r="N79" s="312"/>
      <c r="O79" s="312"/>
    </row>
    <row r="80" spans="1:15" x14ac:dyDescent="0.2">
      <c r="A80" s="689">
        <v>19</v>
      </c>
      <c r="B80" s="682" t="s">
        <v>106</v>
      </c>
      <c r="C80" s="682" t="s">
        <v>446</v>
      </c>
      <c r="D80" s="683" t="s">
        <v>2312</v>
      </c>
      <c r="E80" s="684">
        <v>0.155</v>
      </c>
      <c r="F80" s="685">
        <v>13174319</v>
      </c>
      <c r="G80" s="685">
        <v>15216338</v>
      </c>
      <c r="H80" s="686">
        <v>2042019.3</v>
      </c>
      <c r="I80" s="687">
        <v>204201930</v>
      </c>
      <c r="J80" s="688" t="s">
        <v>2551</v>
      </c>
      <c r="K80" s="312"/>
      <c r="L80" s="312"/>
      <c r="M80" s="312"/>
      <c r="N80" s="312"/>
      <c r="O80" s="312"/>
    </row>
    <row r="81" spans="1:15" x14ac:dyDescent="0.2">
      <c r="A81" s="612">
        <v>20</v>
      </c>
      <c r="B81" s="676" t="s">
        <v>1684</v>
      </c>
      <c r="C81" s="676" t="s">
        <v>453</v>
      </c>
      <c r="D81" s="612" t="s">
        <v>2312</v>
      </c>
      <c r="E81" s="677">
        <v>3.7999999999999999E-2</v>
      </c>
      <c r="F81" s="678">
        <v>5000001</v>
      </c>
      <c r="G81" s="678">
        <v>5190000</v>
      </c>
      <c r="H81" s="679">
        <v>190000</v>
      </c>
      <c r="I81" s="680">
        <v>19000000</v>
      </c>
      <c r="J81" s="681" t="s">
        <v>2551</v>
      </c>
      <c r="K81" s="312"/>
      <c r="L81" s="312"/>
      <c r="M81" s="312"/>
      <c r="N81" s="312"/>
      <c r="O81" s="312"/>
    </row>
    <row r="82" spans="1:15" x14ac:dyDescent="0.2">
      <c r="A82" s="689">
        <v>21</v>
      </c>
      <c r="B82" s="682" t="s">
        <v>1084</v>
      </c>
      <c r="C82" s="682" t="s">
        <v>730</v>
      </c>
      <c r="D82" s="683" t="s">
        <v>2550</v>
      </c>
      <c r="E82" s="684">
        <v>0.1</v>
      </c>
      <c r="F82" s="685">
        <v>7332501</v>
      </c>
      <c r="G82" s="685">
        <v>8065750</v>
      </c>
      <c r="H82" s="686">
        <v>733250</v>
      </c>
      <c r="I82" s="687">
        <v>73325000</v>
      </c>
      <c r="J82" s="688" t="s">
        <v>2551</v>
      </c>
      <c r="K82" s="312"/>
      <c r="L82" s="312"/>
      <c r="M82" s="312"/>
      <c r="N82" s="312"/>
      <c r="O82" s="312"/>
    </row>
    <row r="83" spans="1:15" x14ac:dyDescent="0.2">
      <c r="A83" s="612">
        <v>22</v>
      </c>
      <c r="B83" s="676" t="s">
        <v>723</v>
      </c>
      <c r="C83" s="676" t="s">
        <v>446</v>
      </c>
      <c r="D83" s="612" t="s">
        <v>2312</v>
      </c>
      <c r="E83" s="677">
        <v>0.1</v>
      </c>
      <c r="F83" s="678">
        <v>10963756</v>
      </c>
      <c r="G83" s="678">
        <v>12060131</v>
      </c>
      <c r="H83" s="679">
        <v>1096375.5</v>
      </c>
      <c r="I83" s="680">
        <v>109637550</v>
      </c>
      <c r="J83" s="681" t="s">
        <v>2554</v>
      </c>
      <c r="K83" s="312"/>
      <c r="L83" s="312"/>
      <c r="M83" s="312"/>
      <c r="N83" s="312"/>
      <c r="O83" s="312"/>
    </row>
    <row r="84" spans="1:15" x14ac:dyDescent="0.2">
      <c r="A84" s="689">
        <v>23</v>
      </c>
      <c r="B84" s="682" t="s">
        <v>2555</v>
      </c>
      <c r="C84" s="682" t="s">
        <v>730</v>
      </c>
      <c r="D84" s="683" t="s">
        <v>2550</v>
      </c>
      <c r="E84" s="684">
        <v>0.2</v>
      </c>
      <c r="F84" s="685">
        <v>5891104</v>
      </c>
      <c r="G84" s="685">
        <v>7069324</v>
      </c>
      <c r="H84" s="686">
        <v>1178221</v>
      </c>
      <c r="I84" s="687">
        <v>117822100</v>
      </c>
      <c r="J84" s="688" t="s">
        <v>2554</v>
      </c>
      <c r="K84" s="312"/>
      <c r="L84" s="312"/>
      <c r="M84" s="312"/>
      <c r="N84" s="312"/>
      <c r="O84" s="312"/>
    </row>
    <row r="85" spans="1:15" x14ac:dyDescent="0.2">
      <c r="A85" s="612">
        <v>24</v>
      </c>
      <c r="B85" s="676" t="s">
        <v>2337</v>
      </c>
      <c r="C85" s="676" t="s">
        <v>730</v>
      </c>
      <c r="D85" s="612" t="s">
        <v>2556</v>
      </c>
      <c r="E85" s="677">
        <v>0.17</v>
      </c>
      <c r="F85" s="678">
        <v>15856501</v>
      </c>
      <c r="G85" s="678">
        <v>18552105</v>
      </c>
      <c r="H85" s="679">
        <v>2695605</v>
      </c>
      <c r="I85" s="680">
        <v>269560500</v>
      </c>
      <c r="J85" s="681" t="s">
        <v>2557</v>
      </c>
      <c r="K85" s="312"/>
      <c r="L85" s="312"/>
      <c r="M85" s="312"/>
      <c r="N85" s="312"/>
      <c r="O85" s="312"/>
    </row>
    <row r="86" spans="1:15" x14ac:dyDescent="0.2">
      <c r="A86" s="689">
        <v>25</v>
      </c>
      <c r="B86" s="682" t="s">
        <v>1000</v>
      </c>
      <c r="C86" s="682" t="s">
        <v>446</v>
      </c>
      <c r="D86" s="683" t="s">
        <v>2312</v>
      </c>
      <c r="E86" s="684">
        <v>0.11</v>
      </c>
      <c r="F86" s="685">
        <v>10012230</v>
      </c>
      <c r="G86" s="685">
        <v>11113575</v>
      </c>
      <c r="H86" s="686">
        <v>1101345.29</v>
      </c>
      <c r="I86" s="687">
        <v>110134529</v>
      </c>
      <c r="J86" s="688" t="s">
        <v>2558</v>
      </c>
      <c r="K86" s="312"/>
      <c r="L86" s="312"/>
      <c r="M86" s="312"/>
      <c r="N86" s="312"/>
      <c r="O86" s="312"/>
    </row>
    <row r="87" spans="1:15" x14ac:dyDescent="0.2">
      <c r="A87" s="612">
        <v>26</v>
      </c>
      <c r="B87" s="676" t="s">
        <v>2559</v>
      </c>
      <c r="C87" s="676" t="s">
        <v>458</v>
      </c>
      <c r="D87" s="612" t="s">
        <v>2550</v>
      </c>
      <c r="E87" s="677">
        <v>0.12912999999999999</v>
      </c>
      <c r="F87" s="678">
        <v>125769233</v>
      </c>
      <c r="G87" s="678">
        <v>142009741</v>
      </c>
      <c r="H87" s="679">
        <v>16240508</v>
      </c>
      <c r="I87" s="680">
        <v>1624050800</v>
      </c>
      <c r="J87" s="681" t="s">
        <v>2560</v>
      </c>
      <c r="K87" s="312"/>
      <c r="L87" s="312"/>
      <c r="M87" s="312"/>
      <c r="N87" s="312"/>
      <c r="O87" s="312"/>
    </row>
    <row r="88" spans="1:15" x14ac:dyDescent="0.2">
      <c r="A88" s="689">
        <v>27</v>
      </c>
      <c r="B88" s="682" t="s">
        <v>1984</v>
      </c>
      <c r="C88" s="682" t="s">
        <v>453</v>
      </c>
      <c r="D88" s="683" t="s">
        <v>2550</v>
      </c>
      <c r="E88" s="684">
        <v>0.1</v>
      </c>
      <c r="F88" s="685">
        <v>27369726</v>
      </c>
      <c r="G88" s="685">
        <v>30106697</v>
      </c>
      <c r="H88" s="686">
        <v>2736972.42</v>
      </c>
      <c r="I88" s="687">
        <v>273697242</v>
      </c>
      <c r="J88" s="688" t="s">
        <v>2561</v>
      </c>
      <c r="K88" s="312"/>
      <c r="L88" s="312"/>
      <c r="M88" s="312"/>
      <c r="N88" s="312"/>
      <c r="O88" s="312"/>
    </row>
    <row r="89" spans="1:15" s="717" customFormat="1" ht="15" x14ac:dyDescent="0.25">
      <c r="A89" s="612">
        <v>28</v>
      </c>
      <c r="B89" s="676" t="s">
        <v>758</v>
      </c>
      <c r="C89" s="676" t="s">
        <v>475</v>
      </c>
      <c r="D89" s="612" t="s">
        <v>2312</v>
      </c>
      <c r="E89" s="677">
        <v>0.2</v>
      </c>
      <c r="F89" s="678">
        <v>1920247</v>
      </c>
      <c r="G89" s="678">
        <v>2304829</v>
      </c>
      <c r="H89" s="679">
        <v>384583</v>
      </c>
      <c r="I89" s="680">
        <v>38458300</v>
      </c>
      <c r="J89" s="681" t="s">
        <v>2562</v>
      </c>
      <c r="K89" s="716"/>
      <c r="L89" s="716"/>
      <c r="M89" s="716"/>
      <c r="N89" s="716"/>
      <c r="O89" s="716"/>
    </row>
    <row r="90" spans="1:15" x14ac:dyDescent="0.2">
      <c r="A90" s="168">
        <v>29</v>
      </c>
      <c r="B90" s="682" t="s">
        <v>2563</v>
      </c>
      <c r="C90" s="682" t="s">
        <v>2537</v>
      </c>
      <c r="D90" s="683" t="s">
        <v>2564</v>
      </c>
      <c r="E90" s="684">
        <v>9.7296999999999995E-2</v>
      </c>
      <c r="F90" s="685">
        <v>2523301</v>
      </c>
      <c r="G90" s="685">
        <v>2768809</v>
      </c>
      <c r="H90" s="686">
        <v>245508.95</v>
      </c>
      <c r="I90" s="687">
        <v>24550895</v>
      </c>
      <c r="J90" s="688" t="s">
        <v>2565</v>
      </c>
      <c r="K90" s="312"/>
      <c r="L90" s="312"/>
      <c r="M90" s="312"/>
      <c r="N90" s="312"/>
      <c r="O90" s="312"/>
    </row>
    <row r="91" spans="1:15" x14ac:dyDescent="0.2">
      <c r="A91" s="612">
        <v>30</v>
      </c>
      <c r="B91" s="676" t="s">
        <v>2566</v>
      </c>
      <c r="C91" s="676" t="s">
        <v>2076</v>
      </c>
      <c r="D91" s="612" t="s">
        <v>2550</v>
      </c>
      <c r="E91" s="677">
        <v>0.1</v>
      </c>
      <c r="F91" s="678">
        <v>28084101</v>
      </c>
      <c r="G91" s="678">
        <v>30892510</v>
      </c>
      <c r="H91" s="679">
        <v>2808410</v>
      </c>
      <c r="I91" s="680">
        <v>280841000</v>
      </c>
      <c r="J91" s="681" t="s">
        <v>2567</v>
      </c>
      <c r="K91" s="312"/>
      <c r="L91" s="312"/>
      <c r="M91" s="312"/>
      <c r="N91" s="312"/>
      <c r="O91" s="312"/>
    </row>
    <row r="92" spans="1:15" x14ac:dyDescent="0.2">
      <c r="A92" s="168">
        <v>31</v>
      </c>
      <c r="B92" s="682" t="s">
        <v>2568</v>
      </c>
      <c r="C92" s="682" t="s">
        <v>1060</v>
      </c>
      <c r="D92" s="683" t="s">
        <v>2556</v>
      </c>
      <c r="E92" s="684">
        <v>0.1</v>
      </c>
      <c r="F92" s="685">
        <v>15723592</v>
      </c>
      <c r="G92" s="685">
        <v>17295950</v>
      </c>
      <c r="H92" s="686">
        <v>1572359</v>
      </c>
      <c r="I92" s="687">
        <v>157235900</v>
      </c>
      <c r="J92" s="688" t="s">
        <v>2567</v>
      </c>
      <c r="K92" s="312"/>
      <c r="L92" s="312"/>
      <c r="M92" s="312"/>
      <c r="N92" s="312"/>
      <c r="O92" s="312"/>
    </row>
    <row r="93" spans="1:15" x14ac:dyDescent="0.2">
      <c r="A93" s="612">
        <v>32</v>
      </c>
      <c r="B93" s="676" t="s">
        <v>2652</v>
      </c>
      <c r="C93" s="676" t="s">
        <v>2537</v>
      </c>
      <c r="D93" s="612" t="s">
        <v>2312</v>
      </c>
      <c r="E93" s="677">
        <v>8.8499999999999995E-2</v>
      </c>
      <c r="F93" s="678">
        <v>2634481</v>
      </c>
      <c r="G93" s="678">
        <v>2867632</v>
      </c>
      <c r="H93" s="679">
        <v>233151</v>
      </c>
      <c r="I93" s="680">
        <v>23315100</v>
      </c>
      <c r="J93" s="681" t="s">
        <v>2569</v>
      </c>
      <c r="K93" s="312"/>
      <c r="L93" s="312"/>
      <c r="M93" s="312"/>
      <c r="N93" s="312"/>
      <c r="O93" s="312"/>
    </row>
    <row r="94" spans="1:15" s="74" customFormat="1" x14ac:dyDescent="0.2">
      <c r="A94" s="689">
        <v>33</v>
      </c>
      <c r="B94" s="682" t="s">
        <v>2570</v>
      </c>
      <c r="C94" s="682" t="s">
        <v>453</v>
      </c>
      <c r="D94" s="683" t="s">
        <v>2550</v>
      </c>
      <c r="E94" s="684">
        <v>0.185</v>
      </c>
      <c r="F94" s="685">
        <v>26519639</v>
      </c>
      <c r="G94" s="685">
        <v>31425771</v>
      </c>
      <c r="H94" s="686">
        <v>4906132.9034000002</v>
      </c>
      <c r="I94" s="687">
        <v>490613290.34000003</v>
      </c>
      <c r="J94" s="688" t="s">
        <v>2571</v>
      </c>
      <c r="K94" s="465"/>
      <c r="L94" s="465"/>
      <c r="M94" s="465"/>
      <c r="N94" s="465"/>
      <c r="O94" s="465"/>
    </row>
    <row r="95" spans="1:15" x14ac:dyDescent="0.2">
      <c r="A95" s="612">
        <v>34</v>
      </c>
      <c r="B95" s="676" t="s">
        <v>2572</v>
      </c>
      <c r="C95" s="676" t="s">
        <v>2325</v>
      </c>
      <c r="D95" s="612" t="s">
        <v>2550</v>
      </c>
      <c r="E95" s="677">
        <v>0.3</v>
      </c>
      <c r="F95" s="678">
        <v>298547</v>
      </c>
      <c r="G95" s="678">
        <v>388599</v>
      </c>
      <c r="H95" s="679">
        <v>90053</v>
      </c>
      <c r="I95" s="680">
        <v>9005300</v>
      </c>
      <c r="J95" s="681" t="s">
        <v>2569</v>
      </c>
      <c r="K95" s="312"/>
      <c r="L95" s="312"/>
      <c r="M95" s="312"/>
      <c r="N95" s="312"/>
      <c r="O95" s="312"/>
    </row>
    <row r="96" spans="1:15" x14ac:dyDescent="0.2">
      <c r="A96" s="689">
        <v>35</v>
      </c>
      <c r="B96" s="682" t="s">
        <v>2573</v>
      </c>
      <c r="C96" s="682" t="s">
        <v>936</v>
      </c>
      <c r="D96" s="683" t="s">
        <v>2550</v>
      </c>
      <c r="E96" s="684">
        <v>0.06</v>
      </c>
      <c r="F96" s="685">
        <v>138784750</v>
      </c>
      <c r="G96" s="685">
        <v>147111834</v>
      </c>
      <c r="H96" s="686">
        <v>8327084.9000000004</v>
      </c>
      <c r="I96" s="687">
        <v>832708490</v>
      </c>
      <c r="J96" s="688" t="s">
        <v>2574</v>
      </c>
      <c r="K96" s="312"/>
      <c r="L96" s="312"/>
      <c r="M96" s="312"/>
      <c r="N96" s="312"/>
      <c r="O96" s="312"/>
    </row>
    <row r="97" spans="1:15" x14ac:dyDescent="0.2">
      <c r="A97" s="612">
        <v>36</v>
      </c>
      <c r="B97" s="676" t="s">
        <v>912</v>
      </c>
      <c r="C97" s="676" t="s">
        <v>936</v>
      </c>
      <c r="D97" s="612" t="s">
        <v>2550</v>
      </c>
      <c r="E97" s="677">
        <v>0.17</v>
      </c>
      <c r="F97" s="678">
        <v>96815992</v>
      </c>
      <c r="G97" s="678">
        <v>113273774</v>
      </c>
      <c r="H97" s="679">
        <v>16458582.439999999</v>
      </c>
      <c r="I97" s="680">
        <v>1645858244</v>
      </c>
      <c r="J97" s="681" t="s">
        <v>2574</v>
      </c>
      <c r="K97" s="312"/>
      <c r="L97" s="312"/>
      <c r="M97" s="312"/>
      <c r="N97" s="312"/>
      <c r="O97" s="312"/>
    </row>
    <row r="98" spans="1:15" x14ac:dyDescent="0.2">
      <c r="A98" s="689">
        <v>37</v>
      </c>
      <c r="B98" s="682" t="s">
        <v>2575</v>
      </c>
      <c r="C98" s="682" t="s">
        <v>936</v>
      </c>
      <c r="D98" s="683" t="s">
        <v>2550</v>
      </c>
      <c r="E98" s="684">
        <v>0.2</v>
      </c>
      <c r="F98" s="685">
        <v>3200451</v>
      </c>
      <c r="G98" s="685">
        <v>3840540</v>
      </c>
      <c r="H98" s="686">
        <v>640090</v>
      </c>
      <c r="I98" s="687">
        <v>64009000</v>
      </c>
      <c r="J98" s="688" t="s">
        <v>2574</v>
      </c>
      <c r="K98" s="312"/>
      <c r="L98" s="312"/>
      <c r="M98" s="312"/>
      <c r="N98" s="312"/>
      <c r="O98" s="312"/>
    </row>
    <row r="99" spans="1:15" x14ac:dyDescent="0.2">
      <c r="A99" s="612">
        <v>38</v>
      </c>
      <c r="B99" s="676" t="s">
        <v>2576</v>
      </c>
      <c r="C99" s="676" t="s">
        <v>2537</v>
      </c>
      <c r="D99" s="612" t="s">
        <v>2550</v>
      </c>
      <c r="E99" s="677">
        <v>0.16906474499999999</v>
      </c>
      <c r="F99" s="678">
        <v>834001</v>
      </c>
      <c r="G99" s="678">
        <v>975000</v>
      </c>
      <c r="H99" s="679">
        <v>141000</v>
      </c>
      <c r="I99" s="680">
        <v>14100000</v>
      </c>
      <c r="J99" s="681" t="s">
        <v>2577</v>
      </c>
      <c r="K99" s="312"/>
      <c r="L99" s="312"/>
      <c r="M99" s="312"/>
      <c r="N99" s="312"/>
      <c r="O99" s="312"/>
    </row>
    <row r="100" spans="1:15" x14ac:dyDescent="0.2">
      <c r="A100" s="689">
        <v>39</v>
      </c>
      <c r="B100" s="682" t="s">
        <v>2578</v>
      </c>
      <c r="C100" s="682" t="s">
        <v>936</v>
      </c>
      <c r="D100" s="683" t="s">
        <v>2550</v>
      </c>
      <c r="E100" s="684">
        <v>0.1</v>
      </c>
      <c r="F100" s="685">
        <v>146549651</v>
      </c>
      <c r="G100" s="685">
        <v>161204615</v>
      </c>
      <c r="H100" s="686">
        <v>14654964.957</v>
      </c>
      <c r="I100" s="687">
        <v>1465496495.7</v>
      </c>
      <c r="J100" s="688" t="s">
        <v>2577</v>
      </c>
      <c r="K100" s="312"/>
      <c r="L100" s="312"/>
      <c r="M100" s="312"/>
      <c r="N100" s="312"/>
      <c r="O100" s="312"/>
    </row>
    <row r="101" spans="1:15" x14ac:dyDescent="0.2">
      <c r="A101" s="612">
        <v>40</v>
      </c>
      <c r="B101" s="676" t="s">
        <v>2579</v>
      </c>
      <c r="C101" s="676" t="s">
        <v>2537</v>
      </c>
      <c r="D101" s="612" t="s">
        <v>2550</v>
      </c>
      <c r="E101" s="677">
        <v>0.25</v>
      </c>
      <c r="F101" s="678">
        <v>4112794</v>
      </c>
      <c r="G101" s="678">
        <v>5140992</v>
      </c>
      <c r="H101" s="679">
        <v>1028198.24</v>
      </c>
      <c r="I101" s="680">
        <v>102819824</v>
      </c>
      <c r="J101" s="681" t="s">
        <v>2577</v>
      </c>
      <c r="K101" s="312"/>
      <c r="L101" s="312"/>
      <c r="M101" s="312"/>
      <c r="N101" s="312"/>
      <c r="O101" s="312"/>
    </row>
    <row r="102" spans="1:15" x14ac:dyDescent="0.2">
      <c r="A102" s="689">
        <v>41</v>
      </c>
      <c r="B102" s="682" t="s">
        <v>2358</v>
      </c>
      <c r="C102" s="682" t="s">
        <v>2537</v>
      </c>
      <c r="D102" s="683" t="s">
        <v>2550</v>
      </c>
      <c r="E102" s="684">
        <v>0.25</v>
      </c>
      <c r="F102" s="685">
        <v>2569805</v>
      </c>
      <c r="G102" s="685">
        <v>3212225</v>
      </c>
      <c r="H102" s="686">
        <v>642451</v>
      </c>
      <c r="I102" s="687">
        <v>64245100</v>
      </c>
      <c r="J102" s="688" t="s">
        <v>2577</v>
      </c>
      <c r="K102" s="312"/>
      <c r="L102" s="312"/>
      <c r="M102" s="312"/>
      <c r="N102" s="312"/>
      <c r="O102" s="312"/>
    </row>
    <row r="103" spans="1:15" x14ac:dyDescent="0.2">
      <c r="A103" s="612">
        <v>42</v>
      </c>
      <c r="B103" s="676" t="s">
        <v>2580</v>
      </c>
      <c r="C103" s="676" t="s">
        <v>2537</v>
      </c>
      <c r="D103" s="612" t="s">
        <v>2550</v>
      </c>
      <c r="E103" s="677">
        <v>0.25</v>
      </c>
      <c r="F103" s="678">
        <v>2671313</v>
      </c>
      <c r="G103" s="678">
        <v>3339140</v>
      </c>
      <c r="H103" s="679">
        <v>667828</v>
      </c>
      <c r="I103" s="680">
        <v>66782800</v>
      </c>
      <c r="J103" s="681" t="s">
        <v>2581</v>
      </c>
      <c r="K103" s="312"/>
      <c r="L103" s="312"/>
      <c r="M103" s="312"/>
      <c r="N103" s="312"/>
      <c r="O103" s="312"/>
    </row>
    <row r="104" spans="1:15" x14ac:dyDescent="0.2">
      <c r="A104" s="689">
        <v>43</v>
      </c>
      <c r="B104" s="682" t="s">
        <v>2582</v>
      </c>
      <c r="C104" s="682" t="s">
        <v>2076</v>
      </c>
      <c r="D104" s="683" t="s">
        <v>2550</v>
      </c>
      <c r="E104" s="684">
        <v>0.1</v>
      </c>
      <c r="F104" s="685">
        <v>4077056</v>
      </c>
      <c r="G104" s="685">
        <v>4484761</v>
      </c>
      <c r="H104" s="686">
        <v>407705.5</v>
      </c>
      <c r="I104" s="687">
        <v>40770550</v>
      </c>
      <c r="J104" s="688" t="s">
        <v>2581</v>
      </c>
      <c r="K104" s="312"/>
      <c r="L104" s="312"/>
      <c r="M104" s="312"/>
      <c r="N104" s="312"/>
      <c r="O104" s="312"/>
    </row>
    <row r="105" spans="1:15" x14ac:dyDescent="0.2">
      <c r="A105" s="612">
        <v>44</v>
      </c>
      <c r="B105" s="676" t="s">
        <v>2583</v>
      </c>
      <c r="C105" s="676" t="s">
        <v>936</v>
      </c>
      <c r="D105" s="612" t="s">
        <v>2550</v>
      </c>
      <c r="E105" s="677">
        <v>0.1</v>
      </c>
      <c r="F105" s="678">
        <v>103145168</v>
      </c>
      <c r="G105" s="678">
        <v>111396781</v>
      </c>
      <c r="H105" s="679">
        <v>8251613.3399999999</v>
      </c>
      <c r="I105" s="680">
        <v>825161334</v>
      </c>
      <c r="J105" s="681" t="s">
        <v>2584</v>
      </c>
      <c r="K105" s="312"/>
      <c r="L105" s="312"/>
      <c r="M105" s="312"/>
      <c r="N105" s="312"/>
      <c r="O105" s="312"/>
    </row>
    <row r="106" spans="1:15" x14ac:dyDescent="0.2">
      <c r="A106" s="689">
        <v>45</v>
      </c>
      <c r="B106" s="682" t="s">
        <v>916</v>
      </c>
      <c r="C106" s="682" t="s">
        <v>2340</v>
      </c>
      <c r="D106" s="683" t="s">
        <v>2550</v>
      </c>
      <c r="E106" s="684">
        <v>0.1</v>
      </c>
      <c r="F106" s="685">
        <v>10242659</v>
      </c>
      <c r="G106" s="685">
        <v>11271152</v>
      </c>
      <c r="H106" s="686">
        <v>1028494</v>
      </c>
      <c r="I106" s="687">
        <v>102849400</v>
      </c>
      <c r="J106" s="688" t="s">
        <v>2584</v>
      </c>
      <c r="K106" s="312"/>
      <c r="L106" s="312"/>
      <c r="M106" s="312"/>
      <c r="N106" s="312"/>
      <c r="O106" s="312"/>
    </row>
    <row r="107" spans="1:15" x14ac:dyDescent="0.2">
      <c r="A107" s="612">
        <v>46</v>
      </c>
      <c r="B107" s="676" t="s">
        <v>2136</v>
      </c>
      <c r="C107" s="676" t="s">
        <v>2012</v>
      </c>
      <c r="D107" s="612" t="s">
        <v>2550</v>
      </c>
      <c r="E107" s="677">
        <v>0.2</v>
      </c>
      <c r="F107" s="678">
        <v>10000001</v>
      </c>
      <c r="G107" s="678">
        <v>12000000</v>
      </c>
      <c r="H107" s="679">
        <v>2000000</v>
      </c>
      <c r="I107" s="680">
        <v>200000000</v>
      </c>
      <c r="J107" s="681" t="s">
        <v>2584</v>
      </c>
      <c r="K107" s="312"/>
      <c r="L107" s="312"/>
      <c r="M107" s="312"/>
      <c r="N107" s="312"/>
      <c r="O107" s="312"/>
    </row>
    <row r="108" spans="1:15" x14ac:dyDescent="0.2">
      <c r="A108" s="689">
        <v>47</v>
      </c>
      <c r="B108" s="682" t="s">
        <v>176</v>
      </c>
      <c r="C108" s="682" t="s">
        <v>2325</v>
      </c>
      <c r="D108" s="683" t="s">
        <v>2550</v>
      </c>
      <c r="E108" s="684">
        <v>0.75</v>
      </c>
      <c r="F108" s="685">
        <v>8677025</v>
      </c>
      <c r="G108" s="685">
        <v>15184791</v>
      </c>
      <c r="H108" s="686">
        <v>6507767.8099999996</v>
      </c>
      <c r="I108" s="687">
        <v>650776781</v>
      </c>
      <c r="J108" s="688" t="s">
        <v>2584</v>
      </c>
      <c r="K108" s="312"/>
      <c r="L108" s="312"/>
      <c r="M108" s="312"/>
      <c r="N108" s="312"/>
      <c r="O108" s="312"/>
    </row>
    <row r="109" spans="1:15" x14ac:dyDescent="0.2">
      <c r="A109" s="612">
        <v>48</v>
      </c>
      <c r="B109" s="676" t="s">
        <v>2233</v>
      </c>
      <c r="C109" s="676" t="s">
        <v>2537</v>
      </c>
      <c r="D109" s="612" t="s">
        <v>2550</v>
      </c>
      <c r="E109" s="677">
        <v>0.47499999999999998</v>
      </c>
      <c r="F109" s="678">
        <v>1000001</v>
      </c>
      <c r="G109" s="678">
        <v>1475000</v>
      </c>
      <c r="H109" s="679">
        <v>475000</v>
      </c>
      <c r="I109" s="680">
        <v>47500000</v>
      </c>
      <c r="J109" s="681" t="s">
        <v>2584</v>
      </c>
      <c r="K109" s="312"/>
      <c r="L109" s="312"/>
      <c r="M109" s="312"/>
      <c r="N109" s="312"/>
      <c r="O109" s="312"/>
    </row>
    <row r="110" spans="1:15" x14ac:dyDescent="0.2">
      <c r="A110" s="689">
        <v>49</v>
      </c>
      <c r="B110" s="682" t="s">
        <v>1786</v>
      </c>
      <c r="C110" s="682" t="s">
        <v>936</v>
      </c>
      <c r="D110" s="683" t="s">
        <v>2550</v>
      </c>
      <c r="E110" s="684">
        <v>0.1</v>
      </c>
      <c r="F110" s="685">
        <v>85722310</v>
      </c>
      <c r="G110" s="685">
        <v>94294539</v>
      </c>
      <c r="H110" s="686">
        <v>8572230.8100000005</v>
      </c>
      <c r="I110" s="687">
        <v>857223081</v>
      </c>
      <c r="J110" s="688" t="s">
        <v>2584</v>
      </c>
      <c r="K110" s="312"/>
      <c r="L110" s="312"/>
      <c r="M110" s="312"/>
      <c r="N110" s="312"/>
      <c r="O110" s="312"/>
    </row>
    <row r="111" spans="1:15" x14ac:dyDescent="0.2">
      <c r="A111" s="612">
        <v>50</v>
      </c>
      <c r="B111" s="676" t="s">
        <v>2585</v>
      </c>
      <c r="C111" s="676" t="s">
        <v>453</v>
      </c>
      <c r="D111" s="612" t="s">
        <v>2550</v>
      </c>
      <c r="E111" s="677">
        <v>0.17574999999999999</v>
      </c>
      <c r="F111" s="678">
        <v>48115508</v>
      </c>
      <c r="G111" s="678">
        <v>56571809</v>
      </c>
      <c r="H111" s="679">
        <v>8456300.5299999993</v>
      </c>
      <c r="I111" s="680">
        <v>845630052.99999988</v>
      </c>
      <c r="J111" s="681" t="s">
        <v>2584</v>
      </c>
      <c r="K111" s="312"/>
      <c r="L111" s="312"/>
      <c r="M111" s="312"/>
      <c r="N111" s="312"/>
      <c r="O111" s="312"/>
    </row>
    <row r="112" spans="1:15" x14ac:dyDescent="0.2">
      <c r="A112" s="689">
        <v>51</v>
      </c>
      <c r="B112" s="682" t="s">
        <v>2586</v>
      </c>
      <c r="C112" s="682" t="s">
        <v>446</v>
      </c>
      <c r="D112" s="683" t="s">
        <v>2121</v>
      </c>
      <c r="E112" s="684">
        <v>5.5004174000000003E-2</v>
      </c>
      <c r="F112" s="685">
        <v>19755847</v>
      </c>
      <c r="G112" s="685">
        <v>20842500</v>
      </c>
      <c r="H112" s="686">
        <v>1086654</v>
      </c>
      <c r="I112" s="687">
        <v>108665400</v>
      </c>
      <c r="J112" s="688" t="s">
        <v>2584</v>
      </c>
      <c r="K112" s="312"/>
      <c r="L112" s="312"/>
      <c r="M112" s="312"/>
      <c r="N112" s="312"/>
      <c r="O112" s="312"/>
    </row>
    <row r="113" spans="1:15" x14ac:dyDescent="0.2">
      <c r="A113" s="689">
        <v>52</v>
      </c>
      <c r="B113" s="682" t="s">
        <v>2587</v>
      </c>
      <c r="C113" s="682" t="s">
        <v>453</v>
      </c>
      <c r="D113" s="683" t="s">
        <v>2550</v>
      </c>
      <c r="E113" s="684">
        <v>0.13</v>
      </c>
      <c r="F113" s="685">
        <v>29064537</v>
      </c>
      <c r="G113" s="685">
        <v>32842926</v>
      </c>
      <c r="H113" s="686">
        <v>3778389.61</v>
      </c>
      <c r="I113" s="687">
        <v>377838961</v>
      </c>
      <c r="J113" s="688" t="s">
        <v>2584</v>
      </c>
      <c r="K113" s="312"/>
      <c r="L113" s="312"/>
      <c r="M113" s="312"/>
      <c r="N113" s="312"/>
      <c r="O113" s="312"/>
    </row>
    <row r="114" spans="1:15" x14ac:dyDescent="0.2">
      <c r="A114" s="612">
        <v>53</v>
      </c>
      <c r="B114" s="676" t="s">
        <v>2588</v>
      </c>
      <c r="C114" s="676" t="s">
        <v>936</v>
      </c>
      <c r="D114" s="612" t="s">
        <v>2550</v>
      </c>
      <c r="E114" s="677">
        <v>0.1</v>
      </c>
      <c r="F114" s="678">
        <v>96581735</v>
      </c>
      <c r="G114" s="678">
        <v>106239941</v>
      </c>
      <c r="H114" s="679">
        <v>9658176.4289999995</v>
      </c>
      <c r="I114" s="680">
        <v>965817642.89999998</v>
      </c>
      <c r="J114" s="681" t="s">
        <v>2584</v>
      </c>
      <c r="K114" s="312"/>
      <c r="L114" s="312"/>
      <c r="M114" s="312"/>
      <c r="N114" s="312"/>
      <c r="O114" s="312"/>
    </row>
    <row r="115" spans="1:15" x14ac:dyDescent="0.2">
      <c r="A115" s="689">
        <v>54</v>
      </c>
      <c r="B115" s="682" t="s">
        <v>2589</v>
      </c>
      <c r="C115" s="682" t="s">
        <v>936</v>
      </c>
      <c r="D115" s="683" t="s">
        <v>2550</v>
      </c>
      <c r="E115" s="684">
        <v>0.13</v>
      </c>
      <c r="F115" s="685">
        <v>90530947</v>
      </c>
      <c r="G115" s="685">
        <v>102571556</v>
      </c>
      <c r="H115" s="686">
        <v>12040610</v>
      </c>
      <c r="I115" s="687">
        <v>1204061000</v>
      </c>
      <c r="J115" s="688" t="s">
        <v>2584</v>
      </c>
      <c r="K115" s="312"/>
      <c r="L115" s="312"/>
      <c r="M115" s="312"/>
      <c r="N115" s="312"/>
      <c r="O115" s="312"/>
    </row>
    <row r="116" spans="1:15" x14ac:dyDescent="0.2">
      <c r="A116" s="612">
        <v>55</v>
      </c>
      <c r="B116" s="676" t="s">
        <v>2590</v>
      </c>
      <c r="C116" s="676" t="s">
        <v>2537</v>
      </c>
      <c r="D116" s="612" t="s">
        <v>2550</v>
      </c>
      <c r="E116" s="677">
        <v>0.19</v>
      </c>
      <c r="F116" s="678">
        <v>2421215</v>
      </c>
      <c r="G116" s="678">
        <v>2881245</v>
      </c>
      <c r="H116" s="679">
        <v>460030.62099999998</v>
      </c>
      <c r="I116" s="680">
        <v>46003062.100000001</v>
      </c>
      <c r="J116" s="681" t="s">
        <v>2584</v>
      </c>
      <c r="K116" s="312"/>
      <c r="L116" s="312"/>
      <c r="M116" s="312"/>
      <c r="N116" s="312"/>
      <c r="O116" s="312"/>
    </row>
    <row r="117" spans="1:15" x14ac:dyDescent="0.2">
      <c r="A117" s="689">
        <v>56</v>
      </c>
      <c r="B117" s="682" t="s">
        <v>2591</v>
      </c>
      <c r="C117" s="682" t="s">
        <v>453</v>
      </c>
      <c r="D117" s="683" t="s">
        <v>2550</v>
      </c>
      <c r="E117" s="684">
        <v>0.10929999999999999</v>
      </c>
      <c r="F117" s="685">
        <v>34084641</v>
      </c>
      <c r="G117" s="685">
        <v>37810091</v>
      </c>
      <c r="H117" s="686">
        <v>3725451.0525000002</v>
      </c>
      <c r="I117" s="687">
        <v>372545105.25</v>
      </c>
      <c r="J117" s="688" t="s">
        <v>2584</v>
      </c>
      <c r="K117" s="312"/>
      <c r="L117" s="312"/>
      <c r="M117" s="312"/>
      <c r="N117" s="312"/>
      <c r="O117" s="312"/>
    </row>
    <row r="118" spans="1:15" x14ac:dyDescent="0.2">
      <c r="A118" s="612">
        <v>57</v>
      </c>
      <c r="B118" s="676" t="s">
        <v>2592</v>
      </c>
      <c r="C118" s="676" t="s">
        <v>936</v>
      </c>
      <c r="D118" s="612" t="s">
        <v>2550</v>
      </c>
      <c r="E118" s="677">
        <v>0.08</v>
      </c>
      <c r="F118" s="678">
        <v>106956900</v>
      </c>
      <c r="G118" s="678">
        <v>115513451</v>
      </c>
      <c r="H118" s="679">
        <v>8556551.8900000006</v>
      </c>
      <c r="I118" s="680">
        <v>855655189</v>
      </c>
      <c r="J118" s="681" t="s">
        <v>2584</v>
      </c>
      <c r="K118" s="312"/>
      <c r="L118" s="312"/>
      <c r="M118" s="312"/>
      <c r="N118" s="312"/>
      <c r="O118" s="312"/>
    </row>
    <row r="119" spans="1:15" x14ac:dyDescent="0.2">
      <c r="A119" s="689">
        <v>58</v>
      </c>
      <c r="B119" s="682" t="s">
        <v>2593</v>
      </c>
      <c r="C119" s="682" t="s">
        <v>936</v>
      </c>
      <c r="D119" s="683" t="s">
        <v>2550</v>
      </c>
      <c r="E119" s="684">
        <v>0.12611</v>
      </c>
      <c r="F119" s="685">
        <v>162573296</v>
      </c>
      <c r="G119" s="685">
        <v>183075414</v>
      </c>
      <c r="H119" s="686">
        <v>20502118.23</v>
      </c>
      <c r="I119" s="687">
        <v>2050211823</v>
      </c>
      <c r="J119" s="688" t="s">
        <v>2584</v>
      </c>
      <c r="K119" s="312"/>
      <c r="L119" s="312"/>
      <c r="M119" s="312"/>
      <c r="N119" s="312"/>
      <c r="O119" s="312"/>
    </row>
    <row r="120" spans="1:15" x14ac:dyDescent="0.2">
      <c r="A120" s="612">
        <v>59</v>
      </c>
      <c r="B120" s="676" t="s">
        <v>2594</v>
      </c>
      <c r="C120" s="676" t="s">
        <v>453</v>
      </c>
      <c r="D120" s="612" t="s">
        <v>2550</v>
      </c>
      <c r="E120" s="677">
        <v>0.11</v>
      </c>
      <c r="F120" s="678">
        <v>38448229</v>
      </c>
      <c r="G120" s="678">
        <v>42677534</v>
      </c>
      <c r="H120" s="679">
        <v>4229305.0599999996</v>
      </c>
      <c r="I120" s="680">
        <v>422930505.99999994</v>
      </c>
      <c r="J120" s="681" t="s">
        <v>2595</v>
      </c>
      <c r="K120" s="312"/>
      <c r="L120" s="312"/>
      <c r="M120" s="312"/>
      <c r="N120" s="312"/>
      <c r="O120" s="312"/>
    </row>
    <row r="121" spans="1:15" x14ac:dyDescent="0.2">
      <c r="A121" s="689">
        <v>60</v>
      </c>
      <c r="B121" s="682" t="s">
        <v>2151</v>
      </c>
      <c r="C121" s="682" t="s">
        <v>1060</v>
      </c>
      <c r="D121" s="683" t="s">
        <v>2550</v>
      </c>
      <c r="E121" s="684">
        <v>0.1</v>
      </c>
      <c r="F121" s="685">
        <v>29513606</v>
      </c>
      <c r="G121" s="685">
        <v>32463268</v>
      </c>
      <c r="H121" s="686">
        <v>2949663</v>
      </c>
      <c r="I121" s="687">
        <v>294966300</v>
      </c>
      <c r="J121" s="688" t="s">
        <v>2596</v>
      </c>
      <c r="K121" s="312"/>
      <c r="L121" s="312"/>
      <c r="M121" s="312"/>
      <c r="N121" s="312"/>
      <c r="O121" s="312"/>
    </row>
    <row r="122" spans="1:15" x14ac:dyDescent="0.2">
      <c r="A122" s="612">
        <v>61</v>
      </c>
      <c r="B122" s="676" t="s">
        <v>2597</v>
      </c>
      <c r="C122" s="676" t="s">
        <v>936</v>
      </c>
      <c r="D122" s="612" t="s">
        <v>2550</v>
      </c>
      <c r="E122" s="677">
        <v>0.12</v>
      </c>
      <c r="F122" s="678">
        <v>90064907</v>
      </c>
      <c r="G122" s="678">
        <v>100870691</v>
      </c>
      <c r="H122" s="679">
        <v>10805785.43</v>
      </c>
      <c r="I122" s="680">
        <v>1080578543</v>
      </c>
      <c r="J122" s="681" t="s">
        <v>2596</v>
      </c>
      <c r="K122" s="312"/>
      <c r="L122" s="312"/>
      <c r="M122" s="312"/>
      <c r="N122" s="312"/>
      <c r="O122" s="312"/>
    </row>
    <row r="123" spans="1:15" x14ac:dyDescent="0.2">
      <c r="A123" s="689">
        <v>62</v>
      </c>
      <c r="B123" s="682" t="s">
        <v>2598</v>
      </c>
      <c r="C123" s="682" t="s">
        <v>936</v>
      </c>
      <c r="D123" s="683" t="s">
        <v>2550</v>
      </c>
      <c r="E123" s="684">
        <v>0.05</v>
      </c>
      <c r="F123" s="685">
        <v>86436612</v>
      </c>
      <c r="G123" s="685">
        <v>90758442</v>
      </c>
      <c r="H123" s="686">
        <v>4321830.42</v>
      </c>
      <c r="I123" s="687">
        <v>432183042</v>
      </c>
      <c r="J123" s="688" t="s">
        <v>2596</v>
      </c>
      <c r="K123" s="312"/>
      <c r="L123" s="312"/>
      <c r="M123" s="312"/>
      <c r="N123" s="312"/>
      <c r="O123" s="312"/>
    </row>
    <row r="124" spans="1:15" x14ac:dyDescent="0.2">
      <c r="A124" s="612">
        <v>63</v>
      </c>
      <c r="B124" s="676" t="s">
        <v>2599</v>
      </c>
      <c r="C124" s="676" t="s">
        <v>936</v>
      </c>
      <c r="D124" s="612" t="s">
        <v>2550</v>
      </c>
      <c r="E124" s="677">
        <v>0.14000000000000001</v>
      </c>
      <c r="F124" s="678">
        <v>126367588</v>
      </c>
      <c r="G124" s="678">
        <v>144059049</v>
      </c>
      <c r="H124" s="679">
        <v>17691462.07</v>
      </c>
      <c r="I124" s="680">
        <v>1769146207</v>
      </c>
      <c r="J124" s="681" t="s">
        <v>2600</v>
      </c>
      <c r="K124" s="312"/>
      <c r="L124" s="312"/>
      <c r="M124" s="312"/>
      <c r="N124" s="312"/>
      <c r="O124" s="312"/>
    </row>
    <row r="125" spans="1:15" x14ac:dyDescent="0.2">
      <c r="A125" s="689">
        <v>64</v>
      </c>
      <c r="B125" s="682" t="s">
        <v>2601</v>
      </c>
      <c r="C125" s="682" t="s">
        <v>2537</v>
      </c>
      <c r="D125" s="683" t="s">
        <v>2550</v>
      </c>
      <c r="E125" s="684">
        <v>0.1</v>
      </c>
      <c r="F125" s="685">
        <v>8768113</v>
      </c>
      <c r="G125" s="685">
        <v>9644925</v>
      </c>
      <c r="H125" s="686">
        <v>876812</v>
      </c>
      <c r="I125" s="687">
        <v>87681200</v>
      </c>
      <c r="J125" s="688" t="s">
        <v>2602</v>
      </c>
      <c r="K125" s="312"/>
      <c r="L125" s="312"/>
      <c r="M125" s="312"/>
      <c r="N125" s="312"/>
      <c r="O125" s="312"/>
    </row>
    <row r="126" spans="1:15" x14ac:dyDescent="0.2">
      <c r="A126" s="612">
        <v>65</v>
      </c>
      <c r="B126" s="676" t="s">
        <v>2603</v>
      </c>
      <c r="C126" s="676" t="s">
        <v>2464</v>
      </c>
      <c r="D126" s="612" t="s">
        <v>2550</v>
      </c>
      <c r="E126" s="677">
        <v>0.08</v>
      </c>
      <c r="F126" s="678">
        <v>200000001</v>
      </c>
      <c r="G126" s="678">
        <v>216000000</v>
      </c>
      <c r="H126" s="679">
        <v>16000000</v>
      </c>
      <c r="I126" s="680">
        <v>1600000000</v>
      </c>
      <c r="J126" s="681" t="s">
        <v>2602</v>
      </c>
      <c r="K126" s="312"/>
      <c r="L126" s="312"/>
      <c r="M126" s="312"/>
      <c r="N126" s="312"/>
      <c r="O126" s="312"/>
    </row>
    <row r="127" spans="1:15" x14ac:dyDescent="0.2">
      <c r="A127" s="689">
        <v>66</v>
      </c>
      <c r="B127" s="682" t="s">
        <v>531</v>
      </c>
      <c r="C127" s="682" t="s">
        <v>936</v>
      </c>
      <c r="D127" s="699" t="s">
        <v>2550</v>
      </c>
      <c r="E127" s="684">
        <v>6.6500000000000004E-2</v>
      </c>
      <c r="F127" s="685">
        <v>94879446</v>
      </c>
      <c r="G127" s="685">
        <v>101188929</v>
      </c>
      <c r="H127" s="686">
        <v>6309483.0899999999</v>
      </c>
      <c r="I127" s="687">
        <v>630948309</v>
      </c>
      <c r="J127" s="688" t="s">
        <v>2602</v>
      </c>
      <c r="K127" s="312"/>
      <c r="L127" s="312"/>
      <c r="M127" s="312"/>
      <c r="N127" s="312"/>
      <c r="O127" s="312"/>
    </row>
    <row r="128" spans="1:15" x14ac:dyDescent="0.2">
      <c r="A128" s="612">
        <v>67</v>
      </c>
      <c r="B128" s="676" t="s">
        <v>2604</v>
      </c>
      <c r="C128" s="676" t="s">
        <v>936</v>
      </c>
      <c r="D128" s="612" t="s">
        <v>2550</v>
      </c>
      <c r="E128" s="677">
        <v>0.1</v>
      </c>
      <c r="F128" s="678">
        <v>216325032</v>
      </c>
      <c r="G128" s="678">
        <v>237957535</v>
      </c>
      <c r="H128" s="679">
        <v>21632503</v>
      </c>
      <c r="I128" s="680">
        <v>2163250300</v>
      </c>
      <c r="J128" s="681" t="s">
        <v>2602</v>
      </c>
      <c r="K128" s="312"/>
      <c r="L128" s="312"/>
      <c r="M128" s="312"/>
      <c r="N128" s="312"/>
      <c r="O128" s="312"/>
    </row>
    <row r="129" spans="1:15" x14ac:dyDescent="0.2">
      <c r="A129" s="689">
        <v>68</v>
      </c>
      <c r="B129" s="682" t="s">
        <v>2605</v>
      </c>
      <c r="C129" s="690" t="s">
        <v>449</v>
      </c>
      <c r="D129" s="683" t="s">
        <v>2550</v>
      </c>
      <c r="E129" s="684">
        <v>0.1</v>
      </c>
      <c r="F129" s="685">
        <v>8640001</v>
      </c>
      <c r="G129" s="685">
        <v>9504000</v>
      </c>
      <c r="H129" s="686">
        <v>864000</v>
      </c>
      <c r="I129" s="687">
        <v>86400000</v>
      </c>
      <c r="J129" s="688" t="s">
        <v>2606</v>
      </c>
      <c r="K129" s="312"/>
      <c r="L129" s="312"/>
      <c r="M129" s="312"/>
      <c r="N129" s="312"/>
      <c r="O129" s="312"/>
    </row>
    <row r="130" spans="1:15" x14ac:dyDescent="0.2">
      <c r="A130" s="612">
        <v>69</v>
      </c>
      <c r="B130" s="676" t="s">
        <v>2607</v>
      </c>
      <c r="C130" s="676" t="s">
        <v>936</v>
      </c>
      <c r="D130" s="612" t="s">
        <v>2550</v>
      </c>
      <c r="E130" s="677">
        <v>0.2</v>
      </c>
      <c r="F130" s="678">
        <v>109899300</v>
      </c>
      <c r="G130" s="678">
        <v>131879158</v>
      </c>
      <c r="H130" s="679">
        <v>21979859.604499999</v>
      </c>
      <c r="I130" s="680">
        <v>2197985960.4499998</v>
      </c>
      <c r="J130" s="681" t="s">
        <v>2606</v>
      </c>
      <c r="K130" s="312"/>
      <c r="L130" s="312"/>
      <c r="M130" s="312"/>
      <c r="N130" s="312"/>
      <c r="O130" s="312"/>
    </row>
    <row r="131" spans="1:15" x14ac:dyDescent="0.2">
      <c r="A131" s="689">
        <v>70</v>
      </c>
      <c r="B131" s="682" t="s">
        <v>2608</v>
      </c>
      <c r="C131" s="682" t="s">
        <v>1060</v>
      </c>
      <c r="D131" s="683" t="s">
        <v>2550</v>
      </c>
      <c r="E131" s="684">
        <v>7.4999999999999997E-2</v>
      </c>
      <c r="F131" s="685">
        <v>62807394</v>
      </c>
      <c r="G131" s="685">
        <v>67517948</v>
      </c>
      <c r="H131" s="686">
        <v>4710554.42</v>
      </c>
      <c r="I131" s="687">
        <v>471055442</v>
      </c>
      <c r="J131" s="688" t="s">
        <v>2609</v>
      </c>
      <c r="K131" s="312"/>
      <c r="L131" s="312"/>
      <c r="M131" s="312"/>
      <c r="N131" s="312"/>
      <c r="O131" s="312"/>
    </row>
    <row r="132" spans="1:15" x14ac:dyDescent="0.2">
      <c r="A132" s="612">
        <v>71</v>
      </c>
      <c r="B132" s="676" t="s">
        <v>2610</v>
      </c>
      <c r="C132" s="676" t="s">
        <v>449</v>
      </c>
      <c r="D132" s="612" t="s">
        <v>2550</v>
      </c>
      <c r="E132" s="677">
        <v>9.0999999999999998E-2</v>
      </c>
      <c r="F132" s="678">
        <v>8672001</v>
      </c>
      <c r="G132" s="678">
        <v>9461152</v>
      </c>
      <c r="H132" s="679">
        <v>789152</v>
      </c>
      <c r="I132" s="680">
        <v>78915200</v>
      </c>
      <c r="J132" s="681" t="s">
        <v>2609</v>
      </c>
      <c r="K132" s="312"/>
      <c r="L132" s="312"/>
      <c r="M132" s="312"/>
      <c r="N132" s="312"/>
      <c r="O132" s="312"/>
    </row>
    <row r="133" spans="1:15" x14ac:dyDescent="0.2">
      <c r="A133" s="689">
        <v>72</v>
      </c>
      <c r="B133" s="682" t="s">
        <v>2611</v>
      </c>
      <c r="C133" s="682" t="s">
        <v>453</v>
      </c>
      <c r="D133" s="683" t="s">
        <v>2550</v>
      </c>
      <c r="E133" s="684">
        <v>0.13300000000000001</v>
      </c>
      <c r="F133" s="685">
        <v>7973771</v>
      </c>
      <c r="G133" s="685">
        <v>9034281</v>
      </c>
      <c r="H133" s="686">
        <v>1060511.33</v>
      </c>
      <c r="I133" s="687">
        <v>106051133</v>
      </c>
      <c r="J133" s="688" t="s">
        <v>2609</v>
      </c>
      <c r="K133" s="312"/>
      <c r="L133" s="312"/>
      <c r="M133" s="312"/>
      <c r="N133" s="312"/>
      <c r="O133" s="312"/>
    </row>
    <row r="134" spans="1:15" x14ac:dyDescent="0.2">
      <c r="A134" s="612">
        <v>73</v>
      </c>
      <c r="B134" s="676" t="s">
        <v>1693</v>
      </c>
      <c r="C134" s="676" t="s">
        <v>936</v>
      </c>
      <c r="D134" s="612" t="s">
        <v>2550</v>
      </c>
      <c r="E134" s="677">
        <v>0.12</v>
      </c>
      <c r="F134" s="678">
        <v>113470574</v>
      </c>
      <c r="G134" s="678">
        <v>127087042</v>
      </c>
      <c r="H134" s="679">
        <v>13616468.76</v>
      </c>
      <c r="I134" s="680">
        <v>1361646876</v>
      </c>
      <c r="J134" s="681" t="s">
        <v>2612</v>
      </c>
      <c r="K134" s="312"/>
      <c r="L134" s="312"/>
      <c r="M134" s="312"/>
      <c r="N134" s="312"/>
      <c r="O134" s="312"/>
    </row>
    <row r="135" spans="1:15" x14ac:dyDescent="0.2">
      <c r="A135" s="689">
        <v>74</v>
      </c>
      <c r="B135" s="682" t="s">
        <v>2613</v>
      </c>
      <c r="C135" s="682" t="s">
        <v>936</v>
      </c>
      <c r="D135" s="683" t="s">
        <v>2550</v>
      </c>
      <c r="E135" s="684">
        <v>0.14249999999999999</v>
      </c>
      <c r="F135" s="685">
        <v>109622993</v>
      </c>
      <c r="G135" s="685">
        <v>125244269</v>
      </c>
      <c r="H135" s="686">
        <v>15621276.300000001</v>
      </c>
      <c r="I135" s="687">
        <v>1562127630</v>
      </c>
      <c r="J135" s="688" t="s">
        <v>2612</v>
      </c>
      <c r="K135" s="312"/>
      <c r="L135" s="312"/>
      <c r="M135" s="312"/>
      <c r="N135" s="312"/>
      <c r="O135" s="312"/>
    </row>
    <row r="136" spans="1:15" x14ac:dyDescent="0.2">
      <c r="A136" s="612">
        <v>75</v>
      </c>
      <c r="B136" s="676" t="s">
        <v>2614</v>
      </c>
      <c r="C136" s="676" t="s">
        <v>446</v>
      </c>
      <c r="D136" s="612" t="s">
        <v>2312</v>
      </c>
      <c r="E136" s="677">
        <v>0.127</v>
      </c>
      <c r="F136" s="678">
        <v>22628946</v>
      </c>
      <c r="G136" s="678">
        <v>25502821</v>
      </c>
      <c r="H136" s="679">
        <v>2873876</v>
      </c>
      <c r="I136" s="680">
        <v>287387600</v>
      </c>
      <c r="J136" s="681" t="s">
        <v>2615</v>
      </c>
      <c r="K136" s="312"/>
      <c r="L136" s="312"/>
      <c r="M136" s="312"/>
      <c r="N136" s="312"/>
      <c r="O136" s="312"/>
    </row>
    <row r="137" spans="1:15" x14ac:dyDescent="0.2">
      <c r="A137" s="689">
        <v>76</v>
      </c>
      <c r="B137" s="682" t="s">
        <v>2616</v>
      </c>
      <c r="C137" s="682" t="s">
        <v>446</v>
      </c>
      <c r="D137" s="683" t="s">
        <v>2550</v>
      </c>
      <c r="E137" s="684">
        <v>0.14249999999999999</v>
      </c>
      <c r="F137" s="685">
        <v>10745601</v>
      </c>
      <c r="G137" s="685">
        <v>12276848</v>
      </c>
      <c r="H137" s="686">
        <v>1531248</v>
      </c>
      <c r="I137" s="687">
        <v>153124800</v>
      </c>
      <c r="J137" s="688" t="s">
        <v>2615</v>
      </c>
      <c r="K137" s="312"/>
      <c r="L137" s="312"/>
      <c r="M137" s="312"/>
      <c r="N137" s="312"/>
      <c r="O137" s="312"/>
    </row>
    <row r="138" spans="1:15" x14ac:dyDescent="0.2">
      <c r="A138" s="612">
        <v>77</v>
      </c>
      <c r="B138" s="676" t="s">
        <v>1134</v>
      </c>
      <c r="C138" s="676" t="s">
        <v>936</v>
      </c>
      <c r="D138" s="612" t="s">
        <v>2550</v>
      </c>
      <c r="E138" s="677"/>
      <c r="F138" s="678">
        <v>90344297</v>
      </c>
      <c r="G138" s="678">
        <v>95539092</v>
      </c>
      <c r="H138" s="679">
        <v>5194796.9638999999</v>
      </c>
      <c r="I138" s="680">
        <v>519479696.38999999</v>
      </c>
      <c r="J138" s="681" t="s">
        <v>2615</v>
      </c>
      <c r="K138" s="312"/>
      <c r="L138" s="312"/>
      <c r="M138" s="312"/>
      <c r="N138" s="312"/>
      <c r="O138" s="312"/>
    </row>
    <row r="139" spans="1:15" x14ac:dyDescent="0.2">
      <c r="A139" s="689">
        <v>78</v>
      </c>
      <c r="B139" s="682" t="s">
        <v>1326</v>
      </c>
      <c r="C139" s="682" t="s">
        <v>936</v>
      </c>
      <c r="D139" s="683" t="s">
        <v>2550</v>
      </c>
      <c r="E139" s="684">
        <v>0.16</v>
      </c>
      <c r="F139" s="685">
        <v>160830370</v>
      </c>
      <c r="G139" s="685">
        <v>186563229</v>
      </c>
      <c r="H139" s="686">
        <v>25732859.039999999</v>
      </c>
      <c r="I139" s="687">
        <v>2573285904</v>
      </c>
      <c r="J139" s="688" t="s">
        <v>2615</v>
      </c>
      <c r="K139" s="312"/>
      <c r="L139" s="312"/>
      <c r="M139" s="312"/>
      <c r="N139" s="312"/>
      <c r="O139" s="312"/>
    </row>
    <row r="140" spans="1:15" x14ac:dyDescent="0.2">
      <c r="A140" s="612">
        <v>79</v>
      </c>
      <c r="B140" s="676" t="s">
        <v>2369</v>
      </c>
      <c r="C140" s="676" t="s">
        <v>2537</v>
      </c>
      <c r="D140" s="612" t="s">
        <v>2550</v>
      </c>
      <c r="E140" s="677">
        <v>0.19</v>
      </c>
      <c r="F140" s="678">
        <v>1273569</v>
      </c>
      <c r="G140" s="678">
        <v>1515546</v>
      </c>
      <c r="H140" s="679">
        <v>241977.82500000001</v>
      </c>
      <c r="I140" s="680">
        <v>24197782.5</v>
      </c>
      <c r="J140" s="681" t="s">
        <v>2533</v>
      </c>
      <c r="K140" s="312"/>
      <c r="L140" s="312"/>
      <c r="M140" s="312"/>
      <c r="N140" s="312"/>
      <c r="O140" s="312"/>
    </row>
    <row r="141" spans="1:15" x14ac:dyDescent="0.2">
      <c r="A141" s="689">
        <v>80</v>
      </c>
      <c r="B141" s="682" t="s">
        <v>1754</v>
      </c>
      <c r="C141" s="682" t="s">
        <v>446</v>
      </c>
      <c r="D141" s="683" t="s">
        <v>2312</v>
      </c>
      <c r="E141" s="684">
        <v>0.15</v>
      </c>
      <c r="F141" s="685">
        <v>24170572</v>
      </c>
      <c r="G141" s="685">
        <v>27796156</v>
      </c>
      <c r="H141" s="686">
        <v>3625585.54</v>
      </c>
      <c r="I141" s="687">
        <v>362558554</v>
      </c>
      <c r="J141" s="688" t="s">
        <v>2533</v>
      </c>
      <c r="K141" s="312"/>
      <c r="L141" s="312"/>
      <c r="M141" s="312"/>
      <c r="N141" s="312"/>
      <c r="O141" s="312"/>
    </row>
    <row r="142" spans="1:15" x14ac:dyDescent="0.2">
      <c r="A142" s="612">
        <v>81</v>
      </c>
      <c r="B142" s="676" t="s">
        <v>27</v>
      </c>
      <c r="C142" s="676" t="s">
        <v>936</v>
      </c>
      <c r="D142" s="612" t="s">
        <v>2550</v>
      </c>
      <c r="E142" s="677">
        <v>3.5000000000000003E-2</v>
      </c>
      <c r="F142" s="678">
        <v>94935780</v>
      </c>
      <c r="G142" s="678">
        <v>98258532</v>
      </c>
      <c r="H142" s="679">
        <v>3322752.2603000002</v>
      </c>
      <c r="I142" s="680">
        <v>332275226.03000003</v>
      </c>
      <c r="J142" s="681" t="s">
        <v>2533</v>
      </c>
      <c r="K142" s="312"/>
      <c r="L142" s="312"/>
      <c r="M142" s="312"/>
      <c r="N142" s="312"/>
      <c r="O142" s="312"/>
    </row>
    <row r="143" spans="1:15" x14ac:dyDescent="0.2">
      <c r="A143" s="689">
        <v>82</v>
      </c>
      <c r="B143" s="682" t="s">
        <v>63</v>
      </c>
      <c r="C143" s="682" t="s">
        <v>936</v>
      </c>
      <c r="D143" s="683" t="s">
        <v>2550</v>
      </c>
      <c r="E143" s="684">
        <v>0.06</v>
      </c>
      <c r="F143" s="685">
        <v>88937173</v>
      </c>
      <c r="G143" s="685">
        <v>94273403</v>
      </c>
      <c r="H143" s="686">
        <v>5336230.3099999996</v>
      </c>
      <c r="I143" s="687">
        <v>533623030.99999994</v>
      </c>
      <c r="J143" s="688" t="s">
        <v>2533</v>
      </c>
      <c r="K143" s="312"/>
      <c r="L143" s="312"/>
      <c r="M143" s="312"/>
      <c r="N143" s="312"/>
      <c r="O143" s="312"/>
    </row>
    <row r="144" spans="1:15" x14ac:dyDescent="0.2">
      <c r="A144" s="612">
        <v>83</v>
      </c>
      <c r="B144" s="676" t="s">
        <v>579</v>
      </c>
      <c r="C144" s="676" t="s">
        <v>936</v>
      </c>
      <c r="D144" s="612" t="s">
        <v>2550</v>
      </c>
      <c r="E144" s="677">
        <v>0.125</v>
      </c>
      <c r="F144" s="678">
        <v>163259610</v>
      </c>
      <c r="G144" s="678">
        <v>183667060</v>
      </c>
      <c r="H144" s="679">
        <v>20407451</v>
      </c>
      <c r="I144" s="680">
        <v>2040745100</v>
      </c>
      <c r="J144" s="681" t="s">
        <v>2533</v>
      </c>
      <c r="K144" s="312"/>
      <c r="L144" s="312"/>
      <c r="M144" s="312"/>
      <c r="N144" s="312"/>
      <c r="O144" s="312"/>
    </row>
    <row r="145" spans="1:15" x14ac:dyDescent="0.2">
      <c r="A145" s="689">
        <v>84</v>
      </c>
      <c r="B145" s="682" t="s">
        <v>2285</v>
      </c>
      <c r="C145" s="682" t="s">
        <v>2537</v>
      </c>
      <c r="D145" s="683" t="s">
        <v>2550</v>
      </c>
      <c r="E145" s="684">
        <v>0.2</v>
      </c>
      <c r="F145" s="685">
        <v>4119445</v>
      </c>
      <c r="G145" s="685">
        <v>4943333</v>
      </c>
      <c r="H145" s="686">
        <v>823888.8</v>
      </c>
      <c r="I145" s="687">
        <v>82388880</v>
      </c>
      <c r="J145" s="688" t="s">
        <v>2533</v>
      </c>
      <c r="K145" s="312"/>
      <c r="L145" s="312"/>
      <c r="M145" s="312"/>
      <c r="N145" s="312"/>
      <c r="O145" s="312"/>
    </row>
    <row r="146" spans="1:15" x14ac:dyDescent="0.2">
      <c r="A146" s="612">
        <v>85</v>
      </c>
      <c r="B146" s="676" t="s">
        <v>1214</v>
      </c>
      <c r="C146" s="676" t="s">
        <v>449</v>
      </c>
      <c r="D146" s="612" t="s">
        <v>2550</v>
      </c>
      <c r="E146" s="677">
        <v>8.0750000000000002E-2</v>
      </c>
      <c r="F146" s="678">
        <v>9631459</v>
      </c>
      <c r="G146" s="678">
        <v>10409199</v>
      </c>
      <c r="H146" s="679">
        <v>777740.23</v>
      </c>
      <c r="I146" s="680">
        <v>77774023</v>
      </c>
      <c r="J146" s="681" t="s">
        <v>2533</v>
      </c>
      <c r="K146" s="312"/>
      <c r="L146" s="312"/>
      <c r="M146" s="312"/>
      <c r="N146" s="312"/>
      <c r="O146" s="312"/>
    </row>
    <row r="147" spans="1:15" x14ac:dyDescent="0.2">
      <c r="A147" s="689">
        <v>86</v>
      </c>
      <c r="B147" s="682" t="s">
        <v>2617</v>
      </c>
      <c r="C147" s="682" t="s">
        <v>2464</v>
      </c>
      <c r="D147" s="683" t="s">
        <v>2550</v>
      </c>
      <c r="E147" s="684">
        <v>0.05</v>
      </c>
      <c r="F147" s="685">
        <v>11649636</v>
      </c>
      <c r="G147" s="685">
        <v>12232117</v>
      </c>
      <c r="H147" s="686">
        <v>582482</v>
      </c>
      <c r="I147" s="687">
        <v>58248200</v>
      </c>
      <c r="J147" s="688" t="s">
        <v>2533</v>
      </c>
      <c r="K147" s="312"/>
      <c r="L147" s="312"/>
      <c r="M147" s="312"/>
      <c r="N147" s="312"/>
      <c r="O147" s="312"/>
    </row>
    <row r="148" spans="1:15" x14ac:dyDescent="0.2">
      <c r="A148" s="612">
        <v>87</v>
      </c>
      <c r="B148" s="676" t="s">
        <v>1979</v>
      </c>
      <c r="C148" s="676" t="s">
        <v>2537</v>
      </c>
      <c r="D148" s="612" t="s">
        <v>2550</v>
      </c>
      <c r="E148" s="677">
        <v>0.25</v>
      </c>
      <c r="F148" s="678">
        <v>12515311</v>
      </c>
      <c r="G148" s="678">
        <v>15644138</v>
      </c>
      <c r="H148" s="679">
        <v>3128827.4552000002</v>
      </c>
      <c r="I148" s="680">
        <v>312882745.52000004</v>
      </c>
      <c r="J148" s="681" t="s">
        <v>2533</v>
      </c>
      <c r="K148" s="312"/>
      <c r="L148" s="312"/>
      <c r="M148" s="312"/>
      <c r="N148" s="312"/>
      <c r="O148" s="312"/>
    </row>
    <row r="149" spans="1:15" x14ac:dyDescent="0.2">
      <c r="A149" s="689">
        <v>88</v>
      </c>
      <c r="B149" s="682" t="s">
        <v>2296</v>
      </c>
      <c r="C149" s="682" t="s">
        <v>2537</v>
      </c>
      <c r="D149" s="683" t="s">
        <v>2550</v>
      </c>
      <c r="E149" s="684">
        <v>0.32300000000000001</v>
      </c>
      <c r="F149" s="685">
        <v>920501</v>
      </c>
      <c r="G149" s="685">
        <v>1217822</v>
      </c>
      <c r="H149" s="686">
        <v>297321.5</v>
      </c>
      <c r="I149" s="687">
        <v>29732150</v>
      </c>
      <c r="J149" s="688" t="s">
        <v>2618</v>
      </c>
      <c r="K149" s="312"/>
      <c r="L149" s="312"/>
      <c r="M149" s="312"/>
      <c r="N149" s="312"/>
      <c r="O149" s="312"/>
    </row>
    <row r="150" spans="1:15" x14ac:dyDescent="0.2">
      <c r="A150" s="612">
        <v>89</v>
      </c>
      <c r="B150" s="676" t="s">
        <v>1940</v>
      </c>
      <c r="C150" s="676" t="s">
        <v>446</v>
      </c>
      <c r="D150" s="612" t="s">
        <v>2312</v>
      </c>
      <c r="E150" s="677">
        <v>0.25</v>
      </c>
      <c r="F150" s="678">
        <v>20107619</v>
      </c>
      <c r="G150" s="678">
        <v>25398350</v>
      </c>
      <c r="H150" s="679">
        <v>5290742.72</v>
      </c>
      <c r="I150" s="680">
        <v>529074272</v>
      </c>
      <c r="J150" s="681" t="s">
        <v>2618</v>
      </c>
      <c r="K150" s="312"/>
      <c r="L150" s="312"/>
      <c r="M150" s="312"/>
      <c r="N150" s="312"/>
      <c r="O150" s="312"/>
    </row>
    <row r="151" spans="1:15" x14ac:dyDescent="0.2">
      <c r="A151" s="689">
        <v>90</v>
      </c>
      <c r="B151" s="682" t="s">
        <v>1893</v>
      </c>
      <c r="C151" s="682" t="s">
        <v>2537</v>
      </c>
      <c r="D151" s="683" t="s">
        <v>2550</v>
      </c>
      <c r="E151" s="684">
        <v>0.3105</v>
      </c>
      <c r="F151" s="685">
        <v>2060274</v>
      </c>
      <c r="G151" s="685">
        <v>2700000</v>
      </c>
      <c r="H151" s="686">
        <v>639727.5</v>
      </c>
      <c r="I151" s="687">
        <v>63972750</v>
      </c>
      <c r="J151" s="688" t="s">
        <v>2618</v>
      </c>
      <c r="K151" s="312"/>
      <c r="L151" s="312"/>
      <c r="M151" s="312"/>
      <c r="N151" s="312"/>
      <c r="O151" s="312"/>
    </row>
    <row r="152" spans="1:15" x14ac:dyDescent="0.2">
      <c r="A152" s="612">
        <v>91</v>
      </c>
      <c r="B152" s="676" t="s">
        <v>2388</v>
      </c>
      <c r="C152" s="676" t="s">
        <v>1060</v>
      </c>
      <c r="D152" s="612" t="s">
        <v>2550</v>
      </c>
      <c r="E152" s="677">
        <v>7.0000000000000007E-2</v>
      </c>
      <c r="F152" s="678">
        <v>2990001</v>
      </c>
      <c r="G152" s="678">
        <v>3199300</v>
      </c>
      <c r="H152" s="679">
        <v>2093000</v>
      </c>
      <c r="I152" s="680">
        <v>209300000</v>
      </c>
      <c r="J152" s="681" t="s">
        <v>2618</v>
      </c>
      <c r="K152" s="312"/>
      <c r="L152" s="312"/>
      <c r="M152" s="312"/>
      <c r="N152" s="312"/>
      <c r="O152" s="312"/>
    </row>
    <row r="153" spans="1:15" x14ac:dyDescent="0.2">
      <c r="A153" s="689">
        <v>92</v>
      </c>
      <c r="B153" s="682" t="s">
        <v>2619</v>
      </c>
      <c r="C153" s="682" t="s">
        <v>1600</v>
      </c>
      <c r="D153" s="683" t="s">
        <v>2550</v>
      </c>
      <c r="E153" s="684">
        <v>0.28000000000000003</v>
      </c>
      <c r="F153" s="685">
        <v>4317106</v>
      </c>
      <c r="G153" s="685">
        <v>5525894</v>
      </c>
      <c r="H153" s="686">
        <v>1208789.1499999999</v>
      </c>
      <c r="I153" s="687">
        <v>120878914.99999999</v>
      </c>
      <c r="J153" s="688" t="s">
        <v>2618</v>
      </c>
      <c r="K153" s="312"/>
      <c r="L153" s="312"/>
      <c r="M153" s="312"/>
      <c r="N153" s="312"/>
      <c r="O153" s="312"/>
    </row>
    <row r="154" spans="1:15" x14ac:dyDescent="0.2">
      <c r="A154" s="612">
        <v>93</v>
      </c>
      <c r="B154" s="676" t="s">
        <v>1350</v>
      </c>
      <c r="C154" s="676" t="s">
        <v>449</v>
      </c>
      <c r="D154" s="612" t="s">
        <v>2550</v>
      </c>
      <c r="E154" s="677">
        <v>0.4</v>
      </c>
      <c r="F154" s="678">
        <v>9653950</v>
      </c>
      <c r="G154" s="678">
        <v>13515529</v>
      </c>
      <c r="H154" s="679">
        <v>3861579.568</v>
      </c>
      <c r="I154" s="680">
        <v>386157956.80000001</v>
      </c>
      <c r="J154" s="681" t="s">
        <v>2618</v>
      </c>
      <c r="K154" s="312"/>
      <c r="L154" s="312"/>
      <c r="M154" s="312"/>
      <c r="N154" s="312"/>
      <c r="O154" s="312"/>
    </row>
    <row r="155" spans="1:15" x14ac:dyDescent="0.2">
      <c r="A155" s="689">
        <v>94</v>
      </c>
      <c r="B155" s="682" t="s">
        <v>434</v>
      </c>
      <c r="C155" s="682" t="s">
        <v>936</v>
      </c>
      <c r="D155" s="683" t="s">
        <v>2550</v>
      </c>
      <c r="E155" s="684">
        <v>0.33600000000000002</v>
      </c>
      <c r="F155" s="685">
        <v>138444513</v>
      </c>
      <c r="G155" s="685">
        <v>184961868</v>
      </c>
      <c r="H155" s="686">
        <v>46517355.890000001</v>
      </c>
      <c r="I155" s="687">
        <v>4651735589</v>
      </c>
      <c r="J155" s="688" t="s">
        <v>2484</v>
      </c>
      <c r="K155" s="312"/>
      <c r="L155" s="312"/>
      <c r="M155" s="312"/>
      <c r="N155" s="312"/>
      <c r="O155" s="312"/>
    </row>
    <row r="156" spans="1:15" x14ac:dyDescent="0.2">
      <c r="A156" s="612">
        <v>95</v>
      </c>
      <c r="B156" s="676" t="s">
        <v>2290</v>
      </c>
      <c r="C156" s="676" t="s">
        <v>1600</v>
      </c>
      <c r="D156" s="612" t="s">
        <v>2550</v>
      </c>
      <c r="E156" s="677">
        <v>0.3</v>
      </c>
      <c r="F156" s="678">
        <v>660001</v>
      </c>
      <c r="G156" s="678">
        <v>858000</v>
      </c>
      <c r="H156" s="679">
        <v>198000</v>
      </c>
      <c r="I156" s="680">
        <v>19800000</v>
      </c>
      <c r="J156" s="681" t="s">
        <v>2484</v>
      </c>
      <c r="K156" s="312"/>
      <c r="L156" s="312"/>
      <c r="M156" s="312"/>
      <c r="N156" s="312"/>
      <c r="O156" s="312"/>
    </row>
    <row r="157" spans="1:15" x14ac:dyDescent="0.2">
      <c r="A157" s="689">
        <v>96</v>
      </c>
      <c r="B157" s="682" t="s">
        <v>2385</v>
      </c>
      <c r="C157" s="682" t="s">
        <v>1600</v>
      </c>
      <c r="D157" s="683" t="s">
        <v>2550</v>
      </c>
      <c r="E157" s="684">
        <v>0.4</v>
      </c>
      <c r="F157" s="685">
        <v>4190537</v>
      </c>
      <c r="G157" s="685">
        <v>5866750</v>
      </c>
      <c r="H157" s="686">
        <v>1676214.21</v>
      </c>
      <c r="I157" s="687">
        <v>167621421</v>
      </c>
      <c r="J157" s="688" t="s">
        <v>2484</v>
      </c>
      <c r="K157" s="312"/>
      <c r="L157" s="312"/>
      <c r="M157" s="312"/>
      <c r="N157" s="312"/>
      <c r="O157" s="312"/>
    </row>
    <row r="158" spans="1:15" x14ac:dyDescent="0.2">
      <c r="A158" s="612">
        <v>97</v>
      </c>
      <c r="B158" s="676" t="s">
        <v>2620</v>
      </c>
      <c r="C158" s="676" t="s">
        <v>1600</v>
      </c>
      <c r="D158" s="612" t="s">
        <v>2550</v>
      </c>
      <c r="E158" s="677">
        <v>0.2</v>
      </c>
      <c r="F158" s="678">
        <v>10342220</v>
      </c>
      <c r="G158" s="678">
        <v>12410663</v>
      </c>
      <c r="H158" s="679">
        <v>2068443.88</v>
      </c>
      <c r="I158" s="680">
        <v>206844388</v>
      </c>
      <c r="J158" s="681" t="s">
        <v>2484</v>
      </c>
      <c r="K158" s="312"/>
      <c r="L158" s="312"/>
      <c r="M158" s="312"/>
      <c r="N158" s="312"/>
      <c r="O158" s="312"/>
    </row>
    <row r="159" spans="1:15" x14ac:dyDescent="0.2">
      <c r="A159" s="689">
        <v>98</v>
      </c>
      <c r="B159" s="682" t="s">
        <v>1703</v>
      </c>
      <c r="C159" s="682" t="s">
        <v>1600</v>
      </c>
      <c r="D159" s="683" t="s">
        <v>2550</v>
      </c>
      <c r="E159" s="684">
        <v>0.2</v>
      </c>
      <c r="F159" s="685">
        <v>2480431</v>
      </c>
      <c r="G159" s="685">
        <v>2976516</v>
      </c>
      <c r="H159" s="686">
        <v>496085.85</v>
      </c>
      <c r="I159" s="687">
        <v>49608585</v>
      </c>
      <c r="J159" s="688" t="s">
        <v>2484</v>
      </c>
      <c r="K159" s="312"/>
      <c r="L159" s="312"/>
      <c r="M159" s="312"/>
      <c r="N159" s="312"/>
      <c r="O159" s="312"/>
    </row>
    <row r="160" spans="1:15" x14ac:dyDescent="0.2">
      <c r="A160" s="612">
        <v>99</v>
      </c>
      <c r="B160" s="676" t="s">
        <v>1557</v>
      </c>
      <c r="C160" s="676" t="s">
        <v>449</v>
      </c>
      <c r="D160" s="612" t="s">
        <v>2550</v>
      </c>
      <c r="E160" s="691">
        <v>0.15</v>
      </c>
      <c r="F160" s="678">
        <v>9156578</v>
      </c>
      <c r="G160" s="678">
        <v>10530064</v>
      </c>
      <c r="H160" s="679">
        <v>1373486.5</v>
      </c>
      <c r="I160" s="680">
        <v>137348650</v>
      </c>
      <c r="J160" s="681" t="s">
        <v>2484</v>
      </c>
      <c r="K160" s="312"/>
      <c r="L160" s="312"/>
      <c r="M160" s="312"/>
      <c r="N160" s="312"/>
      <c r="O160" s="312"/>
    </row>
    <row r="161" spans="1:15" x14ac:dyDescent="0.2">
      <c r="A161" s="689">
        <v>100</v>
      </c>
      <c r="B161" s="682" t="s">
        <v>2621</v>
      </c>
      <c r="C161" s="682" t="s">
        <v>453</v>
      </c>
      <c r="D161" s="683" t="s">
        <v>2312</v>
      </c>
      <c r="E161" s="684">
        <v>0.12</v>
      </c>
      <c r="F161" s="685">
        <v>10544579</v>
      </c>
      <c r="G161" s="685">
        <v>11517922</v>
      </c>
      <c r="H161" s="686">
        <v>973345.46970000002</v>
      </c>
      <c r="I161" s="687">
        <v>97334546.969999999</v>
      </c>
      <c r="J161" s="688" t="s">
        <v>2484</v>
      </c>
      <c r="K161" s="312"/>
      <c r="L161" s="312"/>
      <c r="M161" s="312"/>
      <c r="N161" s="312"/>
      <c r="O161" s="312"/>
    </row>
    <row r="162" spans="1:15" x14ac:dyDescent="0.2">
      <c r="A162" s="612">
        <v>101</v>
      </c>
      <c r="B162" s="676" t="s">
        <v>2622</v>
      </c>
      <c r="C162" s="676" t="s">
        <v>1600</v>
      </c>
      <c r="D162" s="612" t="s">
        <v>2550</v>
      </c>
      <c r="E162" s="677"/>
      <c r="F162" s="678">
        <v>1211501</v>
      </c>
      <c r="G162" s="678">
        <v>1417455</v>
      </c>
      <c r="H162" s="679">
        <v>205955</v>
      </c>
      <c r="I162" s="680">
        <v>20595500</v>
      </c>
      <c r="J162" s="681" t="s">
        <v>2623</v>
      </c>
      <c r="K162" s="312"/>
      <c r="L162" s="312"/>
      <c r="M162" s="312"/>
      <c r="N162" s="312"/>
      <c r="O162" s="312"/>
    </row>
    <row r="163" spans="1:15" x14ac:dyDescent="0.2">
      <c r="A163" s="689">
        <v>102</v>
      </c>
      <c r="B163" s="682" t="s">
        <v>1884</v>
      </c>
      <c r="C163" s="682" t="s">
        <v>1600</v>
      </c>
      <c r="D163" s="683" t="s">
        <v>2550</v>
      </c>
      <c r="E163" s="684">
        <v>0.27700000000000002</v>
      </c>
      <c r="F163" s="685">
        <v>3246036</v>
      </c>
      <c r="G163" s="685">
        <v>4145133</v>
      </c>
      <c r="H163" s="686">
        <v>899098.12730000005</v>
      </c>
      <c r="I163" s="687">
        <v>89909812.730000004</v>
      </c>
      <c r="J163" s="688" t="s">
        <v>2623</v>
      </c>
      <c r="K163" s="312"/>
      <c r="L163" s="312"/>
      <c r="M163" s="312"/>
      <c r="N163" s="312"/>
      <c r="O163" s="312"/>
    </row>
    <row r="164" spans="1:15" x14ac:dyDescent="0.2">
      <c r="A164" s="612">
        <v>103</v>
      </c>
      <c r="B164" s="676" t="s">
        <v>2624</v>
      </c>
      <c r="C164" s="676" t="s">
        <v>1600</v>
      </c>
      <c r="D164" s="612" t="s">
        <v>2550</v>
      </c>
      <c r="E164" s="677">
        <v>0.20030000000000001</v>
      </c>
      <c r="F164" s="678">
        <v>2665976</v>
      </c>
      <c r="G164" s="678">
        <v>3200000</v>
      </c>
      <c r="H164" s="679">
        <v>534025.15</v>
      </c>
      <c r="I164" s="680">
        <v>53402515</v>
      </c>
      <c r="J164" s="681" t="s">
        <v>2623</v>
      </c>
      <c r="K164" s="312"/>
      <c r="L164" s="312"/>
      <c r="M164" s="312"/>
      <c r="N164" s="312"/>
      <c r="O164" s="312"/>
    </row>
    <row r="165" spans="1:15" x14ac:dyDescent="0.2">
      <c r="A165" s="689">
        <v>104</v>
      </c>
      <c r="B165" s="682" t="s">
        <v>1967</v>
      </c>
      <c r="C165" s="682" t="s">
        <v>453</v>
      </c>
      <c r="D165" s="683" t="s">
        <v>2550</v>
      </c>
      <c r="E165" s="684">
        <v>0.2</v>
      </c>
      <c r="F165" s="685">
        <v>6684805.4500000002</v>
      </c>
      <c r="G165" s="685">
        <v>33424029</v>
      </c>
      <c r="H165" s="686">
        <v>40108833</v>
      </c>
      <c r="I165" s="687">
        <v>4010883300</v>
      </c>
      <c r="J165" s="688" t="s">
        <v>2625</v>
      </c>
      <c r="K165" s="312"/>
      <c r="L165" s="312"/>
      <c r="M165" s="312"/>
      <c r="N165" s="312"/>
      <c r="O165" s="312"/>
    </row>
    <row r="166" spans="1:15" x14ac:dyDescent="0.2">
      <c r="A166" s="612">
        <v>105</v>
      </c>
      <c r="B166" s="676" t="s">
        <v>2563</v>
      </c>
      <c r="C166" s="676" t="s">
        <v>1600</v>
      </c>
      <c r="D166" s="612" t="s">
        <v>2550</v>
      </c>
      <c r="E166" s="677">
        <v>0.13</v>
      </c>
      <c r="F166" s="678">
        <v>2768810</v>
      </c>
      <c r="G166" s="678">
        <v>3128755</v>
      </c>
      <c r="H166" s="679">
        <v>359945.16350000002</v>
      </c>
      <c r="I166" s="680">
        <v>35994516.350000001</v>
      </c>
      <c r="J166" s="681" t="s">
        <v>2626</v>
      </c>
      <c r="K166" s="312"/>
      <c r="L166" s="312"/>
      <c r="M166" s="312"/>
      <c r="N166" s="312"/>
      <c r="O166" s="312"/>
    </row>
    <row r="167" spans="1:15" x14ac:dyDescent="0.2">
      <c r="A167" s="689">
        <v>106</v>
      </c>
      <c r="B167" s="682" t="s">
        <v>1953</v>
      </c>
      <c r="C167" s="682" t="s">
        <v>449</v>
      </c>
      <c r="D167" s="683" t="s">
        <v>2550</v>
      </c>
      <c r="E167" s="684">
        <v>7.6999999999999999E-2</v>
      </c>
      <c r="F167" s="685">
        <v>8901349</v>
      </c>
      <c r="G167" s="685">
        <v>9586750</v>
      </c>
      <c r="H167" s="686">
        <v>685401</v>
      </c>
      <c r="I167" s="687">
        <v>68540100</v>
      </c>
      <c r="J167" s="688" t="s">
        <v>2627</v>
      </c>
      <c r="K167" s="312"/>
      <c r="L167" s="312"/>
      <c r="M167" s="312"/>
      <c r="N167" s="312"/>
      <c r="O167" s="312"/>
    </row>
    <row r="168" spans="1:15" x14ac:dyDescent="0.2">
      <c r="A168" s="612">
        <v>107</v>
      </c>
      <c r="B168" s="676" t="s">
        <v>1772</v>
      </c>
      <c r="C168" s="676" t="s">
        <v>1600</v>
      </c>
      <c r="D168" s="612" t="s">
        <v>2550</v>
      </c>
      <c r="E168" s="677">
        <v>0.27</v>
      </c>
      <c r="F168" s="678">
        <v>18300001</v>
      </c>
      <c r="G168" s="678">
        <v>23241000</v>
      </c>
      <c r="H168" s="679">
        <v>4941000</v>
      </c>
      <c r="I168" s="680">
        <v>494100000</v>
      </c>
      <c r="J168" s="681" t="s">
        <v>2627</v>
      </c>
      <c r="K168" s="312"/>
      <c r="L168" s="312"/>
      <c r="M168" s="312"/>
      <c r="N168" s="312"/>
      <c r="O168" s="312"/>
    </row>
    <row r="169" spans="1:15" x14ac:dyDescent="0.2">
      <c r="A169" s="689">
        <v>108</v>
      </c>
      <c r="B169" s="682" t="s">
        <v>2628</v>
      </c>
      <c r="C169" s="682" t="s">
        <v>449</v>
      </c>
      <c r="D169" s="683" t="s">
        <v>2556</v>
      </c>
      <c r="E169" s="684">
        <v>0.13</v>
      </c>
      <c r="F169" s="685">
        <v>4000001</v>
      </c>
      <c r="G169" s="685">
        <v>4520000</v>
      </c>
      <c r="H169" s="686">
        <v>520000</v>
      </c>
      <c r="I169" s="687">
        <v>52000000</v>
      </c>
      <c r="J169" s="688" t="s">
        <v>2629</v>
      </c>
      <c r="K169" s="312"/>
      <c r="L169" s="312"/>
      <c r="M169" s="312"/>
      <c r="N169" s="312"/>
      <c r="O169" s="312"/>
    </row>
    <row r="170" spans="1:15" x14ac:dyDescent="0.2">
      <c r="A170" s="612">
        <v>109</v>
      </c>
      <c r="B170" s="676" t="s">
        <v>2552</v>
      </c>
      <c r="C170" s="676" t="s">
        <v>1600</v>
      </c>
      <c r="D170" s="614" t="s">
        <v>2550</v>
      </c>
      <c r="E170" s="677">
        <v>0.3</v>
      </c>
      <c r="F170" s="678">
        <v>1761699</v>
      </c>
      <c r="G170" s="678">
        <v>2290208</v>
      </c>
      <c r="H170" s="679">
        <v>528509.11910000001</v>
      </c>
      <c r="I170" s="680">
        <v>52850911.910000004</v>
      </c>
      <c r="J170" s="681" t="s">
        <v>2630</v>
      </c>
      <c r="K170" s="312"/>
      <c r="L170" s="312"/>
      <c r="M170" s="312"/>
      <c r="N170" s="312"/>
      <c r="O170" s="312"/>
    </row>
    <row r="171" spans="1:15" x14ac:dyDescent="0.2">
      <c r="A171" s="689">
        <v>110</v>
      </c>
      <c r="B171" s="682" t="s">
        <v>2631</v>
      </c>
      <c r="C171" s="682" t="s">
        <v>1600</v>
      </c>
      <c r="D171" s="683" t="s">
        <v>2550</v>
      </c>
      <c r="E171" s="684">
        <v>0.2</v>
      </c>
      <c r="F171" s="685">
        <v>2856203</v>
      </c>
      <c r="G171" s="685">
        <v>3427442</v>
      </c>
      <c r="H171" s="686">
        <v>571240.31999999995</v>
      </c>
      <c r="I171" s="687">
        <v>57124031.999999993</v>
      </c>
      <c r="J171" s="688" t="s">
        <v>2494</v>
      </c>
      <c r="K171" s="312"/>
      <c r="L171" s="312"/>
      <c r="M171" s="312"/>
      <c r="N171" s="312"/>
      <c r="O171" s="312"/>
    </row>
    <row r="172" spans="1:15" x14ac:dyDescent="0.2">
      <c r="A172" s="612">
        <v>111</v>
      </c>
      <c r="B172" s="676" t="s">
        <v>784</v>
      </c>
      <c r="C172" s="676" t="s">
        <v>446</v>
      </c>
      <c r="D172" s="612" t="s">
        <v>2312</v>
      </c>
      <c r="E172" s="677">
        <v>0.2</v>
      </c>
      <c r="F172" s="678">
        <v>22110001</v>
      </c>
      <c r="G172" s="678">
        <v>26532000</v>
      </c>
      <c r="H172" s="679">
        <v>4422000</v>
      </c>
      <c r="I172" s="680">
        <v>442200000</v>
      </c>
      <c r="J172" s="681" t="s">
        <v>2496</v>
      </c>
      <c r="K172" s="312"/>
      <c r="L172" s="312"/>
      <c r="M172" s="312"/>
      <c r="N172" s="312"/>
      <c r="O172" s="312"/>
    </row>
    <row r="173" spans="1:15" x14ac:dyDescent="0.2">
      <c r="A173" s="689">
        <v>112</v>
      </c>
      <c r="B173" s="682" t="s">
        <v>2299</v>
      </c>
      <c r="C173" s="682" t="s">
        <v>446</v>
      </c>
      <c r="D173" s="683" t="s">
        <v>2550</v>
      </c>
      <c r="E173" s="684">
        <v>6.6500000000000004E-2</v>
      </c>
      <c r="F173" s="685">
        <v>11003368</v>
      </c>
      <c r="G173" s="685">
        <v>11735091</v>
      </c>
      <c r="H173" s="686">
        <v>731724</v>
      </c>
      <c r="I173" s="687">
        <v>73172400</v>
      </c>
      <c r="J173" s="688" t="s">
        <v>2632</v>
      </c>
      <c r="K173" s="312"/>
      <c r="L173" s="312"/>
      <c r="M173" s="312"/>
      <c r="N173" s="312"/>
      <c r="O173" s="312"/>
    </row>
    <row r="174" spans="1:15" x14ac:dyDescent="0.2">
      <c r="A174" s="612">
        <v>113</v>
      </c>
      <c r="B174" s="676" t="s">
        <v>548</v>
      </c>
      <c r="C174" s="676" t="s">
        <v>449</v>
      </c>
      <c r="D174" s="612" t="s">
        <v>2550</v>
      </c>
      <c r="E174" s="692">
        <v>7.6999999999999999E-2</v>
      </c>
      <c r="F174" s="678">
        <v>8810360</v>
      </c>
      <c r="G174" s="678">
        <v>9488755</v>
      </c>
      <c r="H174" s="679">
        <v>678397.49589999998</v>
      </c>
      <c r="I174" s="680">
        <v>67839749.590000004</v>
      </c>
      <c r="J174" s="681" t="s">
        <v>2632</v>
      </c>
      <c r="K174" s="312"/>
      <c r="L174" s="312"/>
      <c r="M174" s="312"/>
      <c r="N174" s="312"/>
      <c r="O174" s="312"/>
    </row>
    <row r="175" spans="1:15" x14ac:dyDescent="0.2">
      <c r="A175" s="689">
        <v>114</v>
      </c>
      <c r="B175" s="682" t="s">
        <v>2633</v>
      </c>
      <c r="C175" s="682" t="s">
        <v>1600</v>
      </c>
      <c r="D175" s="683" t="s">
        <v>2550</v>
      </c>
      <c r="E175" s="684">
        <v>0.26</v>
      </c>
      <c r="F175" s="685">
        <v>2239441</v>
      </c>
      <c r="G175" s="685">
        <v>2821695</v>
      </c>
      <c r="H175" s="686">
        <v>582254.4</v>
      </c>
      <c r="I175" s="687">
        <v>58225440</v>
      </c>
      <c r="J175" s="688" t="s">
        <v>2632</v>
      </c>
      <c r="K175" s="312"/>
      <c r="L175" s="312"/>
      <c r="M175" s="312"/>
      <c r="N175" s="312"/>
      <c r="O175" s="312"/>
    </row>
    <row r="176" spans="1:15" x14ac:dyDescent="0.2">
      <c r="A176" s="612">
        <v>115</v>
      </c>
      <c r="B176" s="676" t="s">
        <v>2634</v>
      </c>
      <c r="C176" s="676" t="s">
        <v>446</v>
      </c>
      <c r="D176" s="612" t="s">
        <v>2312</v>
      </c>
      <c r="E176" s="692">
        <v>0.1</v>
      </c>
      <c r="F176" s="678">
        <v>22000001</v>
      </c>
      <c r="G176" s="678">
        <v>24200000</v>
      </c>
      <c r="H176" s="679">
        <v>2200000</v>
      </c>
      <c r="I176" s="680">
        <v>220000000</v>
      </c>
      <c r="J176" s="681" t="s">
        <v>2635</v>
      </c>
      <c r="K176" s="312"/>
      <c r="L176" s="312"/>
      <c r="M176" s="312"/>
      <c r="N176" s="312"/>
      <c r="O176" s="312"/>
    </row>
    <row r="177" spans="1:15" x14ac:dyDescent="0.2">
      <c r="A177" s="689">
        <v>116</v>
      </c>
      <c r="B177" s="682" t="s">
        <v>763</v>
      </c>
      <c r="C177" s="682" t="s">
        <v>446</v>
      </c>
      <c r="D177" s="683" t="s">
        <v>2312</v>
      </c>
      <c r="E177" s="684">
        <v>0.19</v>
      </c>
      <c r="F177" s="685">
        <v>33908895</v>
      </c>
      <c r="G177" s="685">
        <v>40351583</v>
      </c>
      <c r="H177" s="686">
        <v>6442689.4900000002</v>
      </c>
      <c r="I177" s="687">
        <v>644268949</v>
      </c>
      <c r="J177" s="688" t="s">
        <v>2498</v>
      </c>
      <c r="K177" s="312"/>
      <c r="L177" s="312"/>
      <c r="M177" s="312"/>
      <c r="N177" s="312"/>
      <c r="O177" s="312"/>
    </row>
    <row r="178" spans="1:15" x14ac:dyDescent="0.2">
      <c r="A178" s="612">
        <v>117</v>
      </c>
      <c r="B178" s="676" t="s">
        <v>758</v>
      </c>
      <c r="C178" s="676" t="s">
        <v>1999</v>
      </c>
      <c r="D178" s="612" t="s">
        <v>2550</v>
      </c>
      <c r="E178" s="677">
        <v>0.1</v>
      </c>
      <c r="F178" s="678">
        <v>2304830</v>
      </c>
      <c r="G178" s="678">
        <v>2535312</v>
      </c>
      <c r="H178" s="679">
        <v>230482.9</v>
      </c>
      <c r="I178" s="680">
        <v>23048290</v>
      </c>
      <c r="J178" s="681" t="s">
        <v>2636</v>
      </c>
      <c r="K178" s="312"/>
      <c r="L178" s="312"/>
      <c r="M178" s="312"/>
      <c r="N178" s="312"/>
      <c r="O178" s="312"/>
    </row>
    <row r="179" spans="1:15" x14ac:dyDescent="0.2">
      <c r="A179" s="689">
        <v>118</v>
      </c>
      <c r="B179" s="682" t="s">
        <v>106</v>
      </c>
      <c r="C179" s="682" t="s">
        <v>446</v>
      </c>
      <c r="D179" s="683" t="s">
        <v>2550</v>
      </c>
      <c r="E179" s="684">
        <v>0.15</v>
      </c>
      <c r="F179" s="685">
        <v>15216339</v>
      </c>
      <c r="G179" s="685">
        <v>17498788</v>
      </c>
      <c r="H179" s="686">
        <v>2282450.61</v>
      </c>
      <c r="I179" s="687">
        <v>228245061</v>
      </c>
      <c r="J179" s="688" t="s">
        <v>2637</v>
      </c>
      <c r="K179" s="312"/>
      <c r="L179" s="312"/>
      <c r="M179" s="312"/>
      <c r="N179" s="312"/>
      <c r="O179" s="312"/>
    </row>
    <row r="180" spans="1:15" x14ac:dyDescent="0.2">
      <c r="A180" s="612">
        <v>119</v>
      </c>
      <c r="B180" s="676" t="s">
        <v>2547</v>
      </c>
      <c r="C180" s="676" t="s">
        <v>1600</v>
      </c>
      <c r="D180" s="612" t="s">
        <v>2550</v>
      </c>
      <c r="E180" s="677">
        <v>21.4875976531</v>
      </c>
      <c r="F180" s="678">
        <v>4938777</v>
      </c>
      <c r="G180" s="678">
        <v>6000000</v>
      </c>
      <c r="H180" s="679">
        <v>1061224.26</v>
      </c>
      <c r="I180" s="680">
        <v>106122426</v>
      </c>
      <c r="J180" s="681" t="s">
        <v>2637</v>
      </c>
      <c r="K180" s="312"/>
      <c r="L180" s="312"/>
      <c r="M180" s="312"/>
      <c r="N180" s="312"/>
      <c r="O180" s="312"/>
    </row>
    <row r="181" spans="1:15" x14ac:dyDescent="0.2">
      <c r="A181" s="689">
        <v>120</v>
      </c>
      <c r="B181" s="682" t="s">
        <v>1563</v>
      </c>
      <c r="C181" s="682" t="s">
        <v>1600</v>
      </c>
      <c r="D181" s="683" t="s">
        <v>2550</v>
      </c>
      <c r="E181" s="684">
        <v>0.1</v>
      </c>
      <c r="F181" s="685">
        <v>7319599</v>
      </c>
      <c r="G181" s="685">
        <v>8051558</v>
      </c>
      <c r="H181" s="686">
        <v>731959.76</v>
      </c>
      <c r="I181" s="687">
        <v>73195976</v>
      </c>
      <c r="J181" s="688" t="s">
        <v>2637</v>
      </c>
      <c r="K181" s="312"/>
      <c r="L181" s="312"/>
      <c r="M181" s="312"/>
      <c r="N181" s="312"/>
      <c r="O181" s="312"/>
    </row>
    <row r="182" spans="1:15" x14ac:dyDescent="0.2">
      <c r="A182" s="612">
        <v>121</v>
      </c>
      <c r="B182" s="676" t="s">
        <v>2638</v>
      </c>
      <c r="C182" s="676" t="s">
        <v>1060</v>
      </c>
      <c r="D182" s="612" t="s">
        <v>2550</v>
      </c>
      <c r="E182" s="677">
        <v>0.18525</v>
      </c>
      <c r="F182" s="678">
        <v>13851863</v>
      </c>
      <c r="G182" s="678">
        <v>16417920</v>
      </c>
      <c r="H182" s="679">
        <v>2566057.4355000001</v>
      </c>
      <c r="I182" s="680">
        <v>256605743.55000001</v>
      </c>
      <c r="J182" s="681" t="s">
        <v>2639</v>
      </c>
      <c r="K182" s="312"/>
      <c r="L182" s="312"/>
      <c r="M182" s="312"/>
      <c r="N182" s="312"/>
      <c r="O182" s="312"/>
    </row>
    <row r="183" spans="1:15" x14ac:dyDescent="0.2">
      <c r="A183" s="689">
        <v>122</v>
      </c>
      <c r="B183" s="682" t="s">
        <v>1401</v>
      </c>
      <c r="C183" s="682" t="s">
        <v>446</v>
      </c>
      <c r="D183" s="683" t="s">
        <v>2550</v>
      </c>
      <c r="E183" s="684">
        <v>0.15</v>
      </c>
      <c r="F183" s="685">
        <v>11200001</v>
      </c>
      <c r="G183" s="685">
        <v>12880000</v>
      </c>
      <c r="H183" s="686">
        <v>1680000</v>
      </c>
      <c r="I183" s="687">
        <v>168000000</v>
      </c>
      <c r="J183" s="688" t="s">
        <v>2509</v>
      </c>
      <c r="K183" s="312"/>
      <c r="L183" s="312"/>
      <c r="M183" s="312"/>
      <c r="N183" s="312"/>
      <c r="O183" s="312"/>
    </row>
    <row r="184" spans="1:15" x14ac:dyDescent="0.2">
      <c r="A184" s="612">
        <v>123</v>
      </c>
      <c r="B184" s="676" t="s">
        <v>2640</v>
      </c>
      <c r="C184" s="676" t="s">
        <v>449</v>
      </c>
      <c r="D184" s="612" t="s">
        <v>2550</v>
      </c>
      <c r="E184" s="677">
        <v>0.15</v>
      </c>
      <c r="F184" s="678">
        <v>6004111</v>
      </c>
      <c r="G184" s="678">
        <v>6904728</v>
      </c>
      <c r="H184" s="679">
        <v>900617</v>
      </c>
      <c r="I184" s="680">
        <v>90061700</v>
      </c>
      <c r="J184" s="681" t="s">
        <v>2509</v>
      </c>
      <c r="K184" s="312"/>
      <c r="L184" s="312"/>
      <c r="M184" s="312"/>
      <c r="N184" s="312"/>
      <c r="O184" s="312"/>
    </row>
    <row r="185" spans="1:15" x14ac:dyDescent="0.2">
      <c r="A185" s="689">
        <v>124</v>
      </c>
      <c r="B185" s="682" t="s">
        <v>991</v>
      </c>
      <c r="C185" s="682" t="s">
        <v>2641</v>
      </c>
      <c r="D185" s="683" t="s">
        <v>2550</v>
      </c>
      <c r="E185" s="684">
        <v>0.06</v>
      </c>
      <c r="F185" s="685">
        <v>8001001</v>
      </c>
      <c r="G185" s="685">
        <v>8481060</v>
      </c>
      <c r="H185" s="686">
        <v>480060</v>
      </c>
      <c r="I185" s="687">
        <v>48006000</v>
      </c>
      <c r="J185" s="688" t="s">
        <v>2509</v>
      </c>
      <c r="K185" s="312"/>
      <c r="L185" s="312"/>
      <c r="M185" s="312"/>
      <c r="N185" s="312"/>
      <c r="O185" s="312"/>
    </row>
    <row r="186" spans="1:15" x14ac:dyDescent="0.2">
      <c r="A186" s="612">
        <v>125</v>
      </c>
      <c r="B186" s="676" t="s">
        <v>2642</v>
      </c>
      <c r="C186" s="676" t="s">
        <v>446</v>
      </c>
      <c r="D186" s="612" t="s">
        <v>2312</v>
      </c>
      <c r="E186" s="692">
        <v>0.14000000000000001</v>
      </c>
      <c r="F186" s="678">
        <v>71999708</v>
      </c>
      <c r="G186" s="678">
        <v>82079666</v>
      </c>
      <c r="H186" s="679">
        <v>10079958.93</v>
      </c>
      <c r="I186" s="680">
        <v>1007995893</v>
      </c>
      <c r="J186" s="681" t="s">
        <v>2643</v>
      </c>
      <c r="K186" s="312"/>
      <c r="L186" s="312"/>
      <c r="M186" s="312"/>
      <c r="N186" s="312"/>
      <c r="O186" s="312"/>
    </row>
    <row r="187" spans="1:15" x14ac:dyDescent="0.2">
      <c r="A187" s="689">
        <v>126</v>
      </c>
      <c r="B187" s="682" t="s">
        <v>2539</v>
      </c>
      <c r="C187" s="682" t="s">
        <v>446</v>
      </c>
      <c r="D187" s="683" t="s">
        <v>2550</v>
      </c>
      <c r="E187" s="684">
        <v>7.0000000000000007E-2</v>
      </c>
      <c r="F187" s="685">
        <v>11085467</v>
      </c>
      <c r="G187" s="685">
        <v>11861449</v>
      </c>
      <c r="H187" s="686">
        <v>775982.59</v>
      </c>
      <c r="I187" s="687">
        <v>77598259</v>
      </c>
      <c r="J187" s="688" t="s">
        <v>2643</v>
      </c>
      <c r="K187" s="312"/>
      <c r="L187" s="312"/>
      <c r="M187" s="312"/>
      <c r="N187" s="312"/>
      <c r="O187" s="312"/>
    </row>
    <row r="188" spans="1:15" x14ac:dyDescent="0.2">
      <c r="A188" s="612">
        <v>127</v>
      </c>
      <c r="B188" s="676" t="s">
        <v>723</v>
      </c>
      <c r="C188" s="676" t="s">
        <v>446</v>
      </c>
      <c r="D188" s="612" t="s">
        <v>2312</v>
      </c>
      <c r="E188" s="692">
        <v>0.1</v>
      </c>
      <c r="F188" s="678">
        <v>12060132</v>
      </c>
      <c r="G188" s="678">
        <v>13266145</v>
      </c>
      <c r="H188" s="679">
        <v>1206013.05</v>
      </c>
      <c r="I188" s="680">
        <v>120601305</v>
      </c>
      <c r="J188" s="681" t="s">
        <v>2509</v>
      </c>
      <c r="K188" s="312"/>
      <c r="L188" s="312"/>
      <c r="M188" s="312"/>
      <c r="N188" s="312"/>
      <c r="O188" s="312"/>
    </row>
    <row r="189" spans="1:15" x14ac:dyDescent="0.2">
      <c r="A189" s="689">
        <v>128</v>
      </c>
      <c r="B189" s="682" t="s">
        <v>1370</v>
      </c>
      <c r="C189" s="682" t="s">
        <v>446</v>
      </c>
      <c r="D189" s="683" t="s">
        <v>2550</v>
      </c>
      <c r="E189" s="684">
        <v>0.11</v>
      </c>
      <c r="F189" s="685">
        <v>11628967</v>
      </c>
      <c r="G189" s="685">
        <v>12907059</v>
      </c>
      <c r="H189" s="686">
        <v>1278092.56</v>
      </c>
      <c r="I189" s="687">
        <v>127809256</v>
      </c>
      <c r="J189" s="688" t="s">
        <v>2644</v>
      </c>
      <c r="K189" s="312"/>
      <c r="L189" s="312"/>
      <c r="M189" s="312"/>
      <c r="N189" s="312"/>
      <c r="O189" s="312"/>
    </row>
    <row r="190" spans="1:15" x14ac:dyDescent="0.2">
      <c r="A190" s="612">
        <v>129</v>
      </c>
      <c r="B190" s="676" t="s">
        <v>2645</v>
      </c>
      <c r="C190" s="676" t="s">
        <v>446</v>
      </c>
      <c r="D190" s="612" t="s">
        <v>2312</v>
      </c>
      <c r="E190" s="677">
        <v>0.16500000000000001</v>
      </c>
      <c r="F190" s="678">
        <v>100000001</v>
      </c>
      <c r="G190" s="678">
        <v>116500000</v>
      </c>
      <c r="H190" s="679">
        <v>16500000</v>
      </c>
      <c r="I190" s="680">
        <v>1650000000</v>
      </c>
      <c r="J190" s="681" t="s">
        <v>2646</v>
      </c>
      <c r="K190" s="312"/>
      <c r="L190" s="312"/>
      <c r="M190" s="312"/>
      <c r="N190" s="312"/>
      <c r="O190" s="312"/>
    </row>
    <row r="191" spans="1:15" x14ac:dyDescent="0.2">
      <c r="A191" s="689">
        <v>130</v>
      </c>
      <c r="B191" s="682" t="s">
        <v>1946</v>
      </c>
      <c r="C191" s="682" t="s">
        <v>1600</v>
      </c>
      <c r="D191" s="683" t="s">
        <v>2550</v>
      </c>
      <c r="E191" s="684">
        <v>0.25285316000000002</v>
      </c>
      <c r="F191" s="685">
        <v>3943001</v>
      </c>
      <c r="G191" s="685">
        <v>4940000</v>
      </c>
      <c r="H191" s="686">
        <v>997000</v>
      </c>
      <c r="I191" s="687">
        <v>99700000</v>
      </c>
      <c r="J191" s="688" t="s">
        <v>2511</v>
      </c>
      <c r="K191" s="312"/>
      <c r="L191" s="312"/>
      <c r="M191" s="312"/>
      <c r="N191" s="312"/>
      <c r="O191" s="312"/>
    </row>
    <row r="192" spans="1:15" x14ac:dyDescent="0.2">
      <c r="A192" s="612">
        <v>131</v>
      </c>
      <c r="B192" s="676" t="s">
        <v>1808</v>
      </c>
      <c r="C192" s="676" t="s">
        <v>446</v>
      </c>
      <c r="D192" s="612" t="s">
        <v>2550</v>
      </c>
      <c r="E192" s="677">
        <v>0.06</v>
      </c>
      <c r="F192" s="678">
        <v>11836045</v>
      </c>
      <c r="G192" s="678">
        <v>12546207</v>
      </c>
      <c r="H192" s="679">
        <v>710162.64</v>
      </c>
      <c r="I192" s="680">
        <v>71016264</v>
      </c>
      <c r="J192" s="681" t="s">
        <v>2646</v>
      </c>
      <c r="K192" s="312"/>
      <c r="L192" s="312"/>
      <c r="M192" s="312"/>
      <c r="N192" s="312"/>
      <c r="O192" s="312"/>
    </row>
    <row r="193" spans="1:15" x14ac:dyDescent="0.2">
      <c r="A193" s="689">
        <v>132</v>
      </c>
      <c r="B193" s="682" t="s">
        <v>2647</v>
      </c>
      <c r="C193" s="682" t="s">
        <v>1600</v>
      </c>
      <c r="D193" s="683" t="s">
        <v>2550</v>
      </c>
      <c r="E193" s="684">
        <v>0.7</v>
      </c>
      <c r="F193" s="685">
        <v>6084001</v>
      </c>
      <c r="G193" s="685">
        <v>10342800</v>
      </c>
      <c r="H193" s="686">
        <v>4258800</v>
      </c>
      <c r="I193" s="687">
        <v>425880000</v>
      </c>
      <c r="J193" s="688" t="s">
        <v>2648</v>
      </c>
      <c r="K193" s="312"/>
      <c r="L193" s="312"/>
      <c r="M193" s="312"/>
      <c r="N193" s="312"/>
      <c r="O193" s="312"/>
    </row>
    <row r="194" spans="1:15" x14ac:dyDescent="0.2">
      <c r="A194" s="612">
        <v>133</v>
      </c>
      <c r="B194" s="676" t="s">
        <v>2649</v>
      </c>
      <c r="C194" s="676" t="s">
        <v>446</v>
      </c>
      <c r="D194" s="612" t="s">
        <v>2550</v>
      </c>
      <c r="E194" s="677">
        <v>7.0000000000000007E-2</v>
      </c>
      <c r="F194" s="678">
        <v>16206205</v>
      </c>
      <c r="G194" s="678">
        <v>17016515</v>
      </c>
      <c r="H194" s="679">
        <v>810310.2</v>
      </c>
      <c r="I194" s="680">
        <v>81031020</v>
      </c>
      <c r="J194" s="681" t="s">
        <v>2648</v>
      </c>
      <c r="K194" s="312"/>
      <c r="L194" s="312"/>
      <c r="M194" s="312"/>
      <c r="N194" s="312"/>
      <c r="O194" s="312"/>
    </row>
    <row r="195" spans="1:15" x14ac:dyDescent="0.2">
      <c r="A195" s="689">
        <v>134</v>
      </c>
      <c r="B195" s="682" t="s">
        <v>2553</v>
      </c>
      <c r="C195" s="682" t="s">
        <v>1600</v>
      </c>
      <c r="D195" s="683" t="s">
        <v>2550</v>
      </c>
      <c r="E195" s="684">
        <v>0.25</v>
      </c>
      <c r="F195" s="685">
        <v>1183249</v>
      </c>
      <c r="G195" s="685">
        <v>1479060</v>
      </c>
      <c r="H195" s="686">
        <v>295812</v>
      </c>
      <c r="I195" s="687">
        <v>29581200</v>
      </c>
      <c r="J195" s="688" t="s">
        <v>2648</v>
      </c>
      <c r="K195" s="312"/>
      <c r="L195" s="312"/>
      <c r="M195" s="312"/>
      <c r="N195" s="312"/>
      <c r="O195" s="312"/>
    </row>
    <row r="196" spans="1:15" x14ac:dyDescent="0.2">
      <c r="A196" s="612">
        <v>135</v>
      </c>
      <c r="B196" s="676" t="s">
        <v>2650</v>
      </c>
      <c r="C196" s="676" t="s">
        <v>1600</v>
      </c>
      <c r="D196" s="612" t="s">
        <v>2550</v>
      </c>
      <c r="E196" s="677">
        <v>0.35</v>
      </c>
      <c r="F196" s="678">
        <v>6255194</v>
      </c>
      <c r="G196" s="678">
        <v>8444510</v>
      </c>
      <c r="H196" s="679">
        <v>2189317.37</v>
      </c>
      <c r="I196" s="680">
        <v>218931737</v>
      </c>
      <c r="J196" s="681" t="s">
        <v>2651</v>
      </c>
      <c r="K196" s="312"/>
      <c r="L196" s="312"/>
      <c r="M196" s="312"/>
      <c r="N196" s="312"/>
      <c r="O196" s="312"/>
    </row>
    <row r="197" spans="1:15" x14ac:dyDescent="0.2">
      <c r="A197" s="689">
        <v>136</v>
      </c>
      <c r="B197" s="682" t="s">
        <v>2652</v>
      </c>
      <c r="C197" s="682" t="s">
        <v>1600</v>
      </c>
      <c r="D197" s="683" t="s">
        <v>2550</v>
      </c>
      <c r="E197" s="684">
        <v>0.1963</v>
      </c>
      <c r="F197" s="685">
        <v>3069233</v>
      </c>
      <c r="G197" s="685">
        <v>3671435</v>
      </c>
      <c r="H197" s="686">
        <v>602202.61</v>
      </c>
      <c r="I197" s="687">
        <v>60220261</v>
      </c>
      <c r="J197" s="688" t="s">
        <v>2653</v>
      </c>
      <c r="K197" s="312"/>
      <c r="L197" s="312"/>
      <c r="M197" s="312"/>
      <c r="N197" s="312"/>
      <c r="O197" s="312"/>
    </row>
    <row r="198" spans="1:15" x14ac:dyDescent="0.2">
      <c r="A198" s="612">
        <v>137</v>
      </c>
      <c r="B198" s="676" t="s">
        <v>2543</v>
      </c>
      <c r="C198" s="676" t="s">
        <v>1600</v>
      </c>
      <c r="D198" s="612" t="s">
        <v>2550</v>
      </c>
      <c r="E198" s="692">
        <v>0.19</v>
      </c>
      <c r="F198" s="678">
        <v>2549541</v>
      </c>
      <c r="G198" s="678">
        <v>3033953</v>
      </c>
      <c r="H198" s="679">
        <v>484412.6</v>
      </c>
      <c r="I198" s="680">
        <v>48441260</v>
      </c>
      <c r="J198" s="681" t="s">
        <v>2653</v>
      </c>
      <c r="K198" s="312"/>
      <c r="L198" s="312"/>
      <c r="M198" s="312"/>
      <c r="N198" s="312"/>
      <c r="O198" s="312"/>
    </row>
    <row r="199" spans="1:15" x14ac:dyDescent="0.2">
      <c r="A199" s="689">
        <v>138</v>
      </c>
      <c r="B199" s="682" t="s">
        <v>1816</v>
      </c>
      <c r="C199" s="682" t="s">
        <v>1600</v>
      </c>
      <c r="D199" s="683" t="s">
        <v>2550</v>
      </c>
      <c r="E199" s="684">
        <v>0.25</v>
      </c>
      <c r="F199" s="685">
        <v>1363499</v>
      </c>
      <c r="G199" s="685">
        <v>1704372</v>
      </c>
      <c r="H199" s="686">
        <v>340874.35749999998</v>
      </c>
      <c r="I199" s="687">
        <v>34087435.75</v>
      </c>
      <c r="J199" s="688" t="s">
        <v>2654</v>
      </c>
      <c r="K199" s="312"/>
      <c r="L199" s="312"/>
      <c r="M199" s="312"/>
      <c r="N199" s="312"/>
      <c r="O199" s="312"/>
    </row>
    <row r="200" spans="1:15" x14ac:dyDescent="0.2">
      <c r="A200" s="612">
        <v>139</v>
      </c>
      <c r="B200" s="676" t="s">
        <v>1813</v>
      </c>
      <c r="C200" s="676" t="s">
        <v>1600</v>
      </c>
      <c r="D200" s="612" t="s">
        <v>2550</v>
      </c>
      <c r="E200" s="692">
        <v>0.29499999999999998</v>
      </c>
      <c r="F200" s="678">
        <v>16950001</v>
      </c>
      <c r="G200" s="678">
        <v>21950250</v>
      </c>
      <c r="H200" s="679">
        <v>5000250</v>
      </c>
      <c r="I200" s="680">
        <v>500025000</v>
      </c>
      <c r="J200" s="681" t="s">
        <v>2654</v>
      </c>
      <c r="K200" s="312"/>
      <c r="L200" s="312"/>
      <c r="M200" s="312"/>
      <c r="N200" s="312"/>
      <c r="O200" s="312"/>
    </row>
    <row r="201" spans="1:15" x14ac:dyDescent="0.2">
      <c r="A201" s="689">
        <v>140</v>
      </c>
      <c r="B201" s="682" t="s">
        <v>1000</v>
      </c>
      <c r="C201" s="682" t="s">
        <v>446</v>
      </c>
      <c r="D201" s="683" t="s">
        <v>2550</v>
      </c>
      <c r="E201" s="684">
        <v>0.2</v>
      </c>
      <c r="F201" s="685">
        <v>11113576</v>
      </c>
      <c r="G201" s="685">
        <v>13336290</v>
      </c>
      <c r="H201" s="686">
        <v>2222715</v>
      </c>
      <c r="I201" s="687">
        <v>222271500</v>
      </c>
      <c r="J201" s="688" t="s">
        <v>2655</v>
      </c>
      <c r="K201" s="312"/>
      <c r="L201" s="312"/>
      <c r="M201" s="312"/>
      <c r="N201" s="312"/>
      <c r="O201" s="312"/>
    </row>
    <row r="202" spans="1:15" x14ac:dyDescent="0.2">
      <c r="A202" s="612">
        <v>141</v>
      </c>
      <c r="B202" s="676" t="s">
        <v>1994</v>
      </c>
      <c r="C202" s="676" t="s">
        <v>1600</v>
      </c>
      <c r="D202" s="612" t="s">
        <v>2550</v>
      </c>
      <c r="E202" s="677">
        <v>0.19</v>
      </c>
      <c r="F202" s="678">
        <v>9430001</v>
      </c>
      <c r="G202" s="678">
        <v>11221700</v>
      </c>
      <c r="H202" s="679">
        <v>1791700</v>
      </c>
      <c r="I202" s="680">
        <v>179170000</v>
      </c>
      <c r="J202" s="681" t="s">
        <v>2655</v>
      </c>
      <c r="K202" s="312"/>
      <c r="L202" s="312"/>
      <c r="M202" s="312"/>
      <c r="N202" s="312"/>
      <c r="O202" s="312"/>
    </row>
    <row r="203" spans="1:15" x14ac:dyDescent="0.2">
      <c r="A203" s="689">
        <v>142</v>
      </c>
      <c r="B203" s="682" t="s">
        <v>1987</v>
      </c>
      <c r="C203" s="682" t="s">
        <v>2464</v>
      </c>
      <c r="D203" s="683" t="s">
        <v>2550</v>
      </c>
      <c r="E203" s="684">
        <v>0.08</v>
      </c>
      <c r="F203" s="685">
        <v>220000001</v>
      </c>
      <c r="G203" s="685">
        <v>234960000</v>
      </c>
      <c r="H203" s="686">
        <v>14960000</v>
      </c>
      <c r="I203" s="687">
        <v>1496000000</v>
      </c>
      <c r="J203" s="688" t="s">
        <v>2518</v>
      </c>
      <c r="K203" s="312"/>
      <c r="L203" s="312"/>
      <c r="M203" s="312"/>
      <c r="N203" s="312"/>
      <c r="O203" s="312"/>
    </row>
    <row r="204" spans="1:15" x14ac:dyDescent="0.2">
      <c r="A204" s="612">
        <v>143</v>
      </c>
      <c r="B204" s="676" t="s">
        <v>2656</v>
      </c>
      <c r="C204" s="676" t="s">
        <v>1060</v>
      </c>
      <c r="D204" s="612" t="s">
        <v>2550</v>
      </c>
      <c r="E204" s="677">
        <v>0.15</v>
      </c>
      <c r="F204" s="678">
        <v>6000001</v>
      </c>
      <c r="G204" s="678">
        <v>6900000</v>
      </c>
      <c r="H204" s="679">
        <v>900000</v>
      </c>
      <c r="I204" s="680">
        <v>90000000</v>
      </c>
      <c r="J204" s="681" t="s">
        <v>2657</v>
      </c>
      <c r="K204" s="312"/>
      <c r="L204" s="312"/>
      <c r="M204" s="312"/>
      <c r="N204" s="312"/>
      <c r="O204" s="312"/>
    </row>
    <row r="205" spans="1:15" x14ac:dyDescent="0.2">
      <c r="A205" s="689">
        <v>144</v>
      </c>
      <c r="B205" s="682" t="s">
        <v>2085</v>
      </c>
      <c r="C205" s="682" t="s">
        <v>2012</v>
      </c>
      <c r="D205" s="683" t="s">
        <v>2550</v>
      </c>
      <c r="E205" s="684">
        <v>0.215</v>
      </c>
      <c r="F205" s="685">
        <v>5398050</v>
      </c>
      <c r="G205" s="685">
        <v>6558629</v>
      </c>
      <c r="H205" s="686">
        <v>1160580.3737999999</v>
      </c>
      <c r="I205" s="687">
        <v>116058037.38</v>
      </c>
      <c r="J205" s="688" t="s">
        <v>2657</v>
      </c>
      <c r="K205" s="312"/>
      <c r="L205" s="312"/>
      <c r="M205" s="312"/>
      <c r="N205" s="312"/>
      <c r="O205" s="312"/>
    </row>
    <row r="206" spans="1:15" ht="13.5" thickBot="1" x14ac:dyDescent="0.25">
      <c r="A206" s="612">
        <v>145</v>
      </c>
      <c r="B206" s="676" t="s">
        <v>1710</v>
      </c>
      <c r="C206" s="676" t="s">
        <v>446</v>
      </c>
      <c r="D206" s="612" t="s">
        <v>2550</v>
      </c>
      <c r="E206" s="677">
        <v>0.11</v>
      </c>
      <c r="F206" s="678">
        <v>12423387</v>
      </c>
      <c r="G206" s="678">
        <v>13789959</v>
      </c>
      <c r="H206" s="679">
        <v>1366572.42</v>
      </c>
      <c r="I206" s="680">
        <v>136657242</v>
      </c>
      <c r="J206" s="681" t="s">
        <v>2657</v>
      </c>
      <c r="K206" s="312"/>
      <c r="L206" s="312"/>
      <c r="M206" s="312"/>
      <c r="N206" s="312"/>
      <c r="O206" s="312"/>
    </row>
    <row r="207" spans="1:15" s="627" customFormat="1" ht="26.25" customHeight="1" thickTop="1" thickBot="1" x14ac:dyDescent="0.25">
      <c r="A207" s="694">
        <f>COUNT(A62:A206)</f>
        <v>145</v>
      </c>
      <c r="B207" s="695"/>
      <c r="C207" s="695"/>
      <c r="D207" s="696"/>
      <c r="E207" s="696"/>
      <c r="F207" s="697"/>
      <c r="G207" s="694" t="s">
        <v>39</v>
      </c>
      <c r="H207" s="698">
        <f>SUM(H62:H206)</f>
        <v>617900431.31709981</v>
      </c>
      <c r="I207" s="698">
        <f>SUM(I62:I206)</f>
        <v>61790043131.710007</v>
      </c>
      <c r="J207" s="696"/>
      <c r="K207" s="626"/>
      <c r="L207" s="626"/>
      <c r="M207" s="626"/>
      <c r="N207" s="626"/>
      <c r="O207" s="626"/>
    </row>
    <row r="208" spans="1:15" ht="13.5" thickTop="1" x14ac:dyDescent="0.2">
      <c r="A208" s="1381"/>
      <c r="B208" s="1381"/>
      <c r="C208" s="1381"/>
      <c r="D208" s="1381"/>
      <c r="E208" s="1381"/>
      <c r="F208" s="1381"/>
      <c r="G208" s="1381"/>
      <c r="H208" s="1381"/>
      <c r="I208" s="1381"/>
      <c r="J208" s="1381"/>
      <c r="K208" s="312"/>
      <c r="L208" s="312"/>
      <c r="M208" s="312"/>
      <c r="N208" s="312"/>
      <c r="O208" s="312"/>
    </row>
    <row r="209" spans="1:256" x14ac:dyDescent="0.2">
      <c r="A209" s="166"/>
      <c r="B209" s="166"/>
      <c r="C209" s="166"/>
      <c r="D209" s="166"/>
      <c r="E209" s="166"/>
      <c r="F209" s="166"/>
      <c r="G209" s="166"/>
      <c r="H209" s="166"/>
      <c r="I209" s="166"/>
      <c r="J209" s="166"/>
    </row>
    <row r="210" spans="1:256" x14ac:dyDescent="0.2">
      <c r="A210" s="166"/>
      <c r="B210" s="166"/>
      <c r="C210" s="166"/>
      <c r="D210" s="166"/>
      <c r="E210" s="166"/>
      <c r="F210" s="166"/>
      <c r="G210" s="166"/>
      <c r="H210" s="166"/>
      <c r="I210" s="166"/>
      <c r="J210" s="166"/>
    </row>
    <row r="211" spans="1:256" s="105" customFormat="1" ht="27" thickBot="1" x14ac:dyDescent="0.25">
      <c r="A211" s="1297" t="s">
        <v>2023</v>
      </c>
      <c r="B211" s="1298"/>
      <c r="C211" s="1298"/>
      <c r="D211" s="1298"/>
      <c r="E211" s="1298"/>
      <c r="F211" s="1298"/>
      <c r="G211" s="1298"/>
      <c r="H211" s="1298"/>
      <c r="I211" s="1298"/>
      <c r="J211" s="1298"/>
      <c r="K211" s="1298"/>
      <c r="L211" s="701"/>
    </row>
    <row r="212" spans="1:256" s="105" customFormat="1" ht="13.5" customHeight="1" thickTop="1" x14ac:dyDescent="0.2">
      <c r="A212" s="1301" t="s">
        <v>700</v>
      </c>
      <c r="B212" s="1301" t="s">
        <v>1057</v>
      </c>
      <c r="C212" s="1301" t="s">
        <v>508</v>
      </c>
      <c r="D212" s="1301" t="s">
        <v>900</v>
      </c>
      <c r="E212" s="1383" t="s">
        <v>901</v>
      </c>
      <c r="F212" s="1299" t="s">
        <v>2024</v>
      </c>
      <c r="G212" s="1299" t="s">
        <v>1267</v>
      </c>
      <c r="H212" s="1299" t="s">
        <v>2025</v>
      </c>
      <c r="I212" s="526" t="s">
        <v>1269</v>
      </c>
      <c r="J212" s="708" t="s">
        <v>2026</v>
      </c>
      <c r="K212" s="1301" t="s">
        <v>263</v>
      </c>
      <c r="L212" s="1299" t="s">
        <v>1058</v>
      </c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</row>
    <row r="213" spans="1:256" ht="27" customHeight="1" thickBot="1" x14ac:dyDescent="0.25">
      <c r="A213" s="1302"/>
      <c r="B213" s="1302"/>
      <c r="C213" s="1302"/>
      <c r="D213" s="1302"/>
      <c r="E213" s="1384"/>
      <c r="F213" s="1300"/>
      <c r="G213" s="1300"/>
      <c r="H213" s="1300"/>
      <c r="I213" s="707" t="s">
        <v>1272</v>
      </c>
      <c r="J213" s="709" t="s">
        <v>1272</v>
      </c>
      <c r="K213" s="1302"/>
      <c r="L213" s="1300"/>
    </row>
    <row r="214" spans="1:256" ht="26.25" thickTop="1" x14ac:dyDescent="0.2">
      <c r="A214" s="389">
        <v>1</v>
      </c>
      <c r="B214" s="291" t="s">
        <v>2658</v>
      </c>
      <c r="C214" s="389" t="s">
        <v>936</v>
      </c>
      <c r="D214" s="497">
        <v>1</v>
      </c>
      <c r="E214" s="297">
        <v>3000000</v>
      </c>
      <c r="F214" s="290">
        <v>3000000</v>
      </c>
      <c r="G214" s="297">
        <v>1000</v>
      </c>
      <c r="H214" s="498">
        <v>3000000000</v>
      </c>
      <c r="I214" s="631">
        <v>1200000000</v>
      </c>
      <c r="J214" s="296">
        <v>1800000000</v>
      </c>
      <c r="K214" s="431" t="s">
        <v>2659</v>
      </c>
      <c r="L214" s="737" t="s">
        <v>2660</v>
      </c>
    </row>
    <row r="215" spans="1:256" ht="25.5" x14ac:dyDescent="0.2">
      <c r="A215" s="614">
        <v>2</v>
      </c>
      <c r="B215" s="640" t="s">
        <v>2661</v>
      </c>
      <c r="C215" s="614" t="s">
        <v>453</v>
      </c>
      <c r="D215" s="615">
        <v>1</v>
      </c>
      <c r="E215" s="700">
        <v>1000000</v>
      </c>
      <c r="F215" s="614">
        <v>1000000</v>
      </c>
      <c r="G215" s="617">
        <v>1000</v>
      </c>
      <c r="H215" s="700">
        <v>1000000000</v>
      </c>
      <c r="I215" s="642">
        <v>400000000</v>
      </c>
      <c r="J215" s="613">
        <v>600000000</v>
      </c>
      <c r="K215" s="701" t="s">
        <v>2662</v>
      </c>
      <c r="L215" s="701" t="s">
        <v>2663</v>
      </c>
    </row>
    <row r="216" spans="1:256" ht="25.5" x14ac:dyDescent="0.2">
      <c r="A216" s="290">
        <v>3</v>
      </c>
      <c r="B216" s="291" t="s">
        <v>2664</v>
      </c>
      <c r="C216" s="389" t="s">
        <v>936</v>
      </c>
      <c r="D216" s="503">
        <v>1</v>
      </c>
      <c r="E216" s="503">
        <v>3500000</v>
      </c>
      <c r="F216" s="290">
        <v>3500000</v>
      </c>
      <c r="G216" s="297">
        <v>1000</v>
      </c>
      <c r="H216" s="498">
        <v>3500000000</v>
      </c>
      <c r="I216" s="639">
        <v>1400000000</v>
      </c>
      <c r="J216" s="296">
        <v>2100000000</v>
      </c>
      <c r="K216" s="431" t="s">
        <v>1076</v>
      </c>
      <c r="L216" s="737" t="s">
        <v>2522</v>
      </c>
    </row>
    <row r="217" spans="1:256" ht="25.5" x14ac:dyDescent="0.2">
      <c r="A217" s="614">
        <v>4</v>
      </c>
      <c r="B217" s="640" t="s">
        <v>2665</v>
      </c>
      <c r="C217" s="612" t="s">
        <v>936</v>
      </c>
      <c r="D217" s="615">
        <v>1</v>
      </c>
      <c r="E217" s="615">
        <v>2000000</v>
      </c>
      <c r="F217" s="614">
        <v>2000000</v>
      </c>
      <c r="G217" s="617">
        <v>1000</v>
      </c>
      <c r="H217" s="618">
        <v>2000000000</v>
      </c>
      <c r="I217" s="642">
        <v>800000000</v>
      </c>
      <c r="J217" s="613">
        <v>1200000000</v>
      </c>
      <c r="K217" s="736" t="s">
        <v>2662</v>
      </c>
      <c r="L217" s="643" t="s">
        <v>2666</v>
      </c>
    </row>
    <row r="218" spans="1:256" ht="25.5" x14ac:dyDescent="0.2">
      <c r="A218" s="290">
        <v>5</v>
      </c>
      <c r="B218" s="291" t="s">
        <v>2667</v>
      </c>
      <c r="C218" s="389" t="s">
        <v>936</v>
      </c>
      <c r="D218" s="503">
        <v>1</v>
      </c>
      <c r="E218" s="503">
        <v>2500000</v>
      </c>
      <c r="F218" s="290">
        <v>2500000</v>
      </c>
      <c r="G218" s="297">
        <v>1000</v>
      </c>
      <c r="H218" s="498">
        <v>2500000000</v>
      </c>
      <c r="I218" s="639">
        <v>1000000000</v>
      </c>
      <c r="J218" s="296">
        <v>1500000000</v>
      </c>
      <c r="K218" s="431" t="s">
        <v>2065</v>
      </c>
      <c r="L218" s="737" t="s">
        <v>2668</v>
      </c>
    </row>
    <row r="219" spans="1:256" ht="25.5" x14ac:dyDescent="0.2">
      <c r="A219" s="614">
        <v>6</v>
      </c>
      <c r="B219" s="640" t="s">
        <v>2669</v>
      </c>
      <c r="C219" s="612" t="s">
        <v>936</v>
      </c>
      <c r="D219" s="615">
        <v>1</v>
      </c>
      <c r="E219" s="615">
        <v>2200000</v>
      </c>
      <c r="F219" s="614">
        <v>2200000</v>
      </c>
      <c r="G219" s="617">
        <v>1000</v>
      </c>
      <c r="H219" s="618">
        <v>2200000000</v>
      </c>
      <c r="I219" s="642">
        <v>880000000</v>
      </c>
      <c r="J219" s="613">
        <v>1320000000</v>
      </c>
      <c r="K219" s="643" t="s">
        <v>1071</v>
      </c>
      <c r="L219" s="643" t="s">
        <v>2630</v>
      </c>
    </row>
    <row r="220" spans="1:256" ht="25.5" x14ac:dyDescent="0.2">
      <c r="A220" s="290">
        <v>7</v>
      </c>
      <c r="B220" s="291" t="s">
        <v>2670</v>
      </c>
      <c r="C220" s="389" t="s">
        <v>936</v>
      </c>
      <c r="D220" s="503">
        <v>1</v>
      </c>
      <c r="E220" s="503">
        <v>5000000</v>
      </c>
      <c r="F220" s="290">
        <v>5000000</v>
      </c>
      <c r="G220" s="297">
        <v>1000</v>
      </c>
      <c r="H220" s="498">
        <v>5000000000</v>
      </c>
      <c r="I220" s="639">
        <v>2000000000</v>
      </c>
      <c r="J220" s="296">
        <v>3000000000</v>
      </c>
      <c r="K220" s="431" t="s">
        <v>1294</v>
      </c>
      <c r="L220" s="737" t="s">
        <v>2507</v>
      </c>
    </row>
    <row r="221" spans="1:256" ht="25.5" x14ac:dyDescent="0.2">
      <c r="A221" s="614">
        <v>8</v>
      </c>
      <c r="B221" s="640" t="s">
        <v>2671</v>
      </c>
      <c r="C221" s="612" t="s">
        <v>936</v>
      </c>
      <c r="D221" s="615">
        <v>1</v>
      </c>
      <c r="E221" s="615">
        <v>4000000</v>
      </c>
      <c r="F221" s="614">
        <v>4000000</v>
      </c>
      <c r="G221" s="617">
        <v>1000</v>
      </c>
      <c r="H221" s="618">
        <v>4000000000</v>
      </c>
      <c r="I221" s="642">
        <v>1600000000</v>
      </c>
      <c r="J221" s="613">
        <v>2400000000</v>
      </c>
      <c r="K221" s="643" t="s">
        <v>2672</v>
      </c>
      <c r="L221" s="643" t="s">
        <v>2509</v>
      </c>
    </row>
    <row r="222" spans="1:256" ht="25.5" x14ac:dyDescent="0.2">
      <c r="A222" s="290">
        <v>9</v>
      </c>
      <c r="B222" s="291" t="s">
        <v>2673</v>
      </c>
      <c r="C222" s="389" t="s">
        <v>936</v>
      </c>
      <c r="D222" s="503">
        <v>1</v>
      </c>
      <c r="E222" s="503">
        <v>5000000</v>
      </c>
      <c r="F222" s="290">
        <v>5000000</v>
      </c>
      <c r="G222" s="297">
        <v>1000</v>
      </c>
      <c r="H222" s="498">
        <v>5000000000</v>
      </c>
      <c r="I222" s="639">
        <v>2000000000</v>
      </c>
      <c r="J222" s="296">
        <v>3000000000</v>
      </c>
      <c r="K222" s="431" t="s">
        <v>2065</v>
      </c>
      <c r="L222" s="737" t="s">
        <v>2644</v>
      </c>
    </row>
    <row r="223" spans="1:256" ht="26.25" thickBot="1" x14ac:dyDescent="0.25">
      <c r="A223" s="614">
        <v>10</v>
      </c>
      <c r="B223" s="640" t="s">
        <v>2674</v>
      </c>
      <c r="C223" s="612" t="s">
        <v>936</v>
      </c>
      <c r="D223" s="615">
        <v>1</v>
      </c>
      <c r="E223" s="615">
        <v>3000000</v>
      </c>
      <c r="F223" s="614">
        <v>3000000</v>
      </c>
      <c r="G223" s="617">
        <v>1000</v>
      </c>
      <c r="H223" s="618">
        <v>3000000000</v>
      </c>
      <c r="I223" s="642">
        <v>1200000000</v>
      </c>
      <c r="J223" s="613">
        <v>1800000000</v>
      </c>
      <c r="K223" s="643" t="s">
        <v>1294</v>
      </c>
      <c r="L223" s="643" t="s">
        <v>2513</v>
      </c>
    </row>
    <row r="224" spans="1:256" ht="14.25" thickTop="1" thickBot="1" x14ac:dyDescent="0.25">
      <c r="A224" s="718">
        <v>10</v>
      </c>
      <c r="B224" s="719"/>
      <c r="C224" s="719"/>
      <c r="D224" s="720" t="s">
        <v>39</v>
      </c>
      <c r="E224" s="721"/>
      <c r="F224" s="718">
        <f>SUM(F214:F223)</f>
        <v>31200000</v>
      </c>
      <c r="G224" s="721"/>
      <c r="H224" s="721">
        <f>SUM(H214:H223)</f>
        <v>31200000000</v>
      </c>
      <c r="I224" s="721">
        <f>SUM(I214:I223)</f>
        <v>12480000000</v>
      </c>
      <c r="J224" s="721"/>
      <c r="K224" s="721"/>
      <c r="L224" s="721"/>
    </row>
    <row r="225" spans="1:15" ht="15.75" thickTop="1" x14ac:dyDescent="0.25">
      <c r="A225" s="722"/>
      <c r="B225" s="733" t="s">
        <v>2675</v>
      </c>
      <c r="C225" s="734"/>
      <c r="D225" s="735"/>
      <c r="E225" s="722"/>
      <c r="F225" s="724"/>
      <c r="G225" s="722"/>
      <c r="H225" s="722"/>
      <c r="I225" s="725"/>
      <c r="J225" s="722"/>
      <c r="K225" s="726"/>
    </row>
    <row r="226" spans="1:15" ht="15" x14ac:dyDescent="0.25">
      <c r="A226" s="722"/>
      <c r="B226" s="733" t="s">
        <v>2676</v>
      </c>
      <c r="C226" s="733"/>
      <c r="D226" s="735"/>
      <c r="E226" s="722"/>
      <c r="F226" s="724"/>
      <c r="G226" s="722"/>
      <c r="H226" s="722"/>
      <c r="I226" s="725"/>
      <c r="J226" s="722"/>
      <c r="K226" s="726"/>
    </row>
    <row r="227" spans="1:15" x14ac:dyDescent="0.2">
      <c r="A227" s="722"/>
      <c r="B227" s="722"/>
      <c r="C227" s="722"/>
      <c r="D227" s="723"/>
      <c r="E227" s="722"/>
      <c r="F227" s="724"/>
      <c r="G227" s="722"/>
      <c r="H227" s="722"/>
      <c r="I227" s="725"/>
      <c r="J227" s="722"/>
      <c r="K227" s="726"/>
    </row>
    <row r="228" spans="1:15" x14ac:dyDescent="0.2">
      <c r="L228" s="312"/>
      <c r="M228" s="312"/>
      <c r="N228" s="312"/>
      <c r="O228" s="312"/>
    </row>
    <row r="229" spans="1:15" ht="13.15" customHeight="1" x14ac:dyDescent="0.2">
      <c r="A229" s="1295" t="s">
        <v>1571</v>
      </c>
      <c r="B229" s="1324"/>
      <c r="C229" s="1324"/>
      <c r="D229" s="1324"/>
      <c r="E229" s="1324"/>
      <c r="F229" s="1324"/>
      <c r="G229" s="1324"/>
      <c r="H229" s="1324"/>
      <c r="I229" s="1324"/>
      <c r="J229" s="312"/>
      <c r="K229" s="312"/>
      <c r="L229" s="312"/>
      <c r="M229" s="312"/>
      <c r="N229" s="312"/>
      <c r="O229" s="312"/>
    </row>
    <row r="230" spans="1:15" ht="15.75" customHeight="1" thickBot="1" x14ac:dyDescent="0.25">
      <c r="A230" s="1297"/>
      <c r="B230" s="1298"/>
      <c r="C230" s="1298"/>
      <c r="D230" s="1298"/>
      <c r="E230" s="1298"/>
      <c r="F230" s="1298"/>
      <c r="G230" s="1298"/>
      <c r="H230" s="1298"/>
      <c r="I230" s="1298"/>
      <c r="J230" s="312"/>
      <c r="K230" s="312"/>
      <c r="L230" s="312"/>
      <c r="M230" s="312"/>
      <c r="N230" s="312"/>
      <c r="O230" s="312"/>
    </row>
    <row r="231" spans="1:15" ht="27" thickTop="1" thickBot="1" x14ac:dyDescent="0.25">
      <c r="A231" s="663" t="s">
        <v>700</v>
      </c>
      <c r="B231" s="664" t="s">
        <v>1258</v>
      </c>
      <c r="C231" s="664" t="s">
        <v>1572</v>
      </c>
      <c r="D231" s="664" t="s">
        <v>1259</v>
      </c>
      <c r="E231" s="702" t="s">
        <v>1573</v>
      </c>
      <c r="F231" s="663" t="s">
        <v>1058</v>
      </c>
      <c r="G231" s="663" t="s">
        <v>816</v>
      </c>
      <c r="H231" s="663"/>
      <c r="I231" s="663"/>
      <c r="J231" s="312"/>
      <c r="K231" s="312"/>
      <c r="L231" s="312"/>
      <c r="M231" s="312"/>
      <c r="N231" s="312"/>
      <c r="O231" s="312"/>
    </row>
    <row r="232" spans="1:15" s="74" customFormat="1" ht="26.25" thickTop="1" x14ac:dyDescent="0.2">
      <c r="A232" s="614">
        <v>1</v>
      </c>
      <c r="B232" s="640" t="s">
        <v>2677</v>
      </c>
      <c r="C232" s="676">
        <v>100000000</v>
      </c>
      <c r="D232" s="700">
        <v>1000000000</v>
      </c>
      <c r="E232" s="703" t="s">
        <v>2237</v>
      </c>
      <c r="F232" s="617" t="s">
        <v>2544</v>
      </c>
      <c r="G232" s="1382"/>
      <c r="H232" s="1382"/>
      <c r="I232" s="1382"/>
      <c r="J232" s="465"/>
      <c r="K232" s="465"/>
      <c r="L232" s="465"/>
      <c r="M232" s="465"/>
      <c r="N232" s="465"/>
      <c r="O232" s="465"/>
    </row>
    <row r="233" spans="1:15" ht="38.25" x14ac:dyDescent="0.2">
      <c r="A233" s="727">
        <v>2</v>
      </c>
      <c r="B233" s="728" t="s">
        <v>2678</v>
      </c>
      <c r="C233" s="729">
        <v>125000000</v>
      </c>
      <c r="D233" s="700">
        <v>1250000000</v>
      </c>
      <c r="E233" s="728" t="s">
        <v>1302</v>
      </c>
      <c r="F233" s="558" t="s">
        <v>2679</v>
      </c>
      <c r="G233" s="1378" t="s">
        <v>2690</v>
      </c>
      <c r="H233" s="1378"/>
      <c r="I233" s="1378"/>
      <c r="J233" s="312"/>
      <c r="K233" s="312"/>
      <c r="L233" s="312"/>
      <c r="M233" s="312"/>
      <c r="N233" s="312"/>
      <c r="O233" s="312"/>
    </row>
    <row r="234" spans="1:15" ht="27" customHeight="1" x14ac:dyDescent="0.2">
      <c r="A234" s="614">
        <v>3</v>
      </c>
      <c r="B234" s="640" t="s">
        <v>2680</v>
      </c>
      <c r="C234" s="676">
        <v>125000000</v>
      </c>
      <c r="D234" s="700">
        <v>1250000000</v>
      </c>
      <c r="E234" s="703" t="s">
        <v>2681</v>
      </c>
      <c r="F234" s="617" t="s">
        <v>2548</v>
      </c>
      <c r="G234" s="1382" t="s">
        <v>2691</v>
      </c>
      <c r="H234" s="1382"/>
      <c r="I234" s="1382"/>
      <c r="J234" s="312"/>
      <c r="K234" s="312"/>
      <c r="L234" s="312"/>
      <c r="M234" s="312"/>
      <c r="N234" s="312"/>
      <c r="O234" s="312"/>
    </row>
    <row r="235" spans="1:15" ht="27" customHeight="1" x14ac:dyDescent="0.2">
      <c r="A235" s="727">
        <v>4</v>
      </c>
      <c r="B235" s="728" t="s">
        <v>2682</v>
      </c>
      <c r="C235" s="729">
        <v>122507259</v>
      </c>
      <c r="D235" s="700">
        <v>1225072590</v>
      </c>
      <c r="E235" s="728" t="s">
        <v>2683</v>
      </c>
      <c r="F235" s="558" t="s">
        <v>2498</v>
      </c>
      <c r="G235" s="1378" t="s">
        <v>2692</v>
      </c>
      <c r="H235" s="1378"/>
      <c r="I235" s="1378"/>
      <c r="J235" s="312"/>
      <c r="K235" s="312"/>
      <c r="L235" s="312"/>
      <c r="M235" s="312"/>
      <c r="N235" s="312"/>
      <c r="O235" s="312"/>
    </row>
    <row r="236" spans="1:15" ht="27" customHeight="1" x14ac:dyDescent="0.2">
      <c r="A236" s="614">
        <v>5</v>
      </c>
      <c r="B236" s="640" t="s">
        <v>2684</v>
      </c>
      <c r="C236" s="676">
        <v>102000000</v>
      </c>
      <c r="D236" s="700">
        <v>1020000000</v>
      </c>
      <c r="E236" s="703" t="s">
        <v>2685</v>
      </c>
      <c r="F236" s="617" t="s">
        <v>2636</v>
      </c>
      <c r="G236" s="1382" t="s">
        <v>2693</v>
      </c>
      <c r="H236" s="1382"/>
      <c r="I236" s="1382"/>
      <c r="J236" s="312"/>
      <c r="K236" s="312"/>
      <c r="L236" s="312"/>
      <c r="M236" s="312"/>
      <c r="N236" s="312"/>
      <c r="O236" s="312"/>
    </row>
    <row r="237" spans="1:15" ht="27" customHeight="1" x14ac:dyDescent="0.2">
      <c r="A237" s="727">
        <v>6</v>
      </c>
      <c r="B237" s="728" t="s">
        <v>2686</v>
      </c>
      <c r="C237" s="729">
        <v>120000000</v>
      </c>
      <c r="D237" s="700">
        <v>1200000000</v>
      </c>
      <c r="E237" s="728" t="s">
        <v>2687</v>
      </c>
      <c r="F237" s="558" t="s">
        <v>2688</v>
      </c>
      <c r="G237" s="1378"/>
      <c r="H237" s="1378"/>
      <c r="I237" s="1378"/>
      <c r="J237" s="312"/>
      <c r="K237" s="312"/>
      <c r="L237" s="312"/>
      <c r="M237" s="312"/>
      <c r="N237" s="312"/>
      <c r="O237" s="312"/>
    </row>
    <row r="238" spans="1:15" ht="27" customHeight="1" thickBot="1" x14ac:dyDescent="0.25">
      <c r="A238" s="614">
        <v>7</v>
      </c>
      <c r="B238" s="640" t="s">
        <v>2689</v>
      </c>
      <c r="C238" s="676">
        <v>50000000</v>
      </c>
      <c r="D238" s="700">
        <v>500000000</v>
      </c>
      <c r="E238" s="703" t="s">
        <v>2210</v>
      </c>
      <c r="F238" s="617" t="s">
        <v>2511</v>
      </c>
      <c r="G238" s="1382"/>
      <c r="H238" s="1382"/>
      <c r="I238" s="1382"/>
      <c r="J238" s="312"/>
      <c r="K238" s="312"/>
      <c r="L238" s="312"/>
      <c r="M238" s="312"/>
      <c r="N238" s="312"/>
      <c r="O238" s="312"/>
    </row>
    <row r="239" spans="1:15" ht="14.25" thickTop="1" thickBot="1" x14ac:dyDescent="0.25">
      <c r="A239" s="732">
        <v>7</v>
      </c>
      <c r="B239" s="694" t="s">
        <v>39</v>
      </c>
      <c r="C239" s="710">
        <f>SUM(C232:C238)</f>
        <v>744507259</v>
      </c>
      <c r="D239" s="669">
        <f>SUM(D232:D238)</f>
        <v>7445072590</v>
      </c>
      <c r="E239" s="670"/>
      <c r="F239" s="696"/>
      <c r="G239" s="696"/>
      <c r="H239" s="696"/>
      <c r="I239" s="696"/>
      <c r="J239" s="312"/>
      <c r="K239" s="312"/>
      <c r="L239" s="312"/>
      <c r="M239" s="312"/>
      <c r="N239" s="312"/>
      <c r="O239" s="312"/>
    </row>
    <row r="240" spans="1:15" ht="13.5" thickTop="1" x14ac:dyDescent="0.2">
      <c r="A240" s="312"/>
      <c r="B240" s="312"/>
      <c r="C240" s="313"/>
      <c r="D240" s="312"/>
      <c r="E240" s="312"/>
      <c r="F240" s="312"/>
      <c r="G240" s="312"/>
      <c r="H240" s="312"/>
      <c r="I240" s="312"/>
      <c r="J240" s="312"/>
      <c r="K240" s="312"/>
      <c r="L240" s="312"/>
      <c r="M240" s="312"/>
      <c r="N240" s="312"/>
      <c r="O240" s="312"/>
    </row>
    <row r="241" spans="1:15" x14ac:dyDescent="0.2">
      <c r="A241" s="312"/>
      <c r="B241" s="312"/>
      <c r="C241" s="313"/>
      <c r="D241" s="312"/>
      <c r="E241" s="312"/>
      <c r="F241" s="312"/>
      <c r="G241" s="312"/>
      <c r="H241" s="312"/>
      <c r="I241" s="312"/>
      <c r="J241" s="312"/>
      <c r="K241" s="312"/>
      <c r="L241" s="312"/>
      <c r="M241" s="312"/>
      <c r="N241" s="312"/>
      <c r="O241" s="312"/>
    </row>
    <row r="242" spans="1:15" x14ac:dyDescent="0.2">
      <c r="A242" s="312"/>
      <c r="B242" s="312"/>
      <c r="C242" s="313"/>
      <c r="D242" s="312"/>
      <c r="E242" s="312"/>
      <c r="F242" s="312"/>
      <c r="G242" s="312"/>
      <c r="H242" s="312"/>
      <c r="I242" s="312"/>
      <c r="J242" s="312"/>
      <c r="K242" s="312"/>
      <c r="L242" s="312"/>
      <c r="M242" s="312"/>
      <c r="N242" s="312"/>
      <c r="O242" s="312"/>
    </row>
    <row r="243" spans="1:15" x14ac:dyDescent="0.2">
      <c r="A243" s="312"/>
      <c r="B243" s="312"/>
      <c r="C243" s="313"/>
      <c r="D243" s="312"/>
      <c r="E243" s="312"/>
      <c r="F243" s="312"/>
      <c r="G243" s="312"/>
      <c r="H243" s="312"/>
      <c r="I243" s="312"/>
      <c r="J243" s="312"/>
      <c r="K243" s="312"/>
      <c r="L243" s="312"/>
      <c r="M243" s="312"/>
      <c r="N243" s="312"/>
      <c r="O243" s="312"/>
    </row>
    <row r="244" spans="1:15" x14ac:dyDescent="0.2">
      <c r="A244" s="312"/>
      <c r="B244" s="312"/>
      <c r="C244" s="313"/>
      <c r="D244" s="312"/>
      <c r="E244" s="312"/>
      <c r="F244" s="312"/>
      <c r="G244" s="312"/>
      <c r="H244" s="312"/>
      <c r="I244" s="312"/>
      <c r="J244" s="312"/>
      <c r="K244" s="312"/>
      <c r="L244" s="312"/>
      <c r="M244" s="312"/>
      <c r="N244" s="312"/>
      <c r="O244" s="312"/>
    </row>
    <row r="245" spans="1:15" x14ac:dyDescent="0.2">
      <c r="A245" s="312"/>
      <c r="B245" s="312"/>
      <c r="C245" s="313"/>
      <c r="D245" s="312"/>
      <c r="E245" s="312"/>
      <c r="F245" s="312"/>
      <c r="G245" s="312"/>
      <c r="H245" s="704"/>
      <c r="I245" s="312"/>
      <c r="J245" s="312"/>
      <c r="K245" s="312"/>
      <c r="L245" s="312"/>
      <c r="M245" s="312"/>
      <c r="N245" s="312"/>
      <c r="O245" s="312"/>
    </row>
    <row r="246" spans="1:15" x14ac:dyDescent="0.2">
      <c r="A246" s="312"/>
      <c r="B246" s="312"/>
      <c r="C246" s="313"/>
      <c r="D246" s="312"/>
      <c r="E246" s="312"/>
      <c r="F246" s="312"/>
      <c r="G246" s="312"/>
      <c r="H246" s="312"/>
      <c r="I246" s="312"/>
      <c r="J246" s="312"/>
      <c r="K246" s="312"/>
      <c r="L246" s="312"/>
      <c r="M246" s="312"/>
      <c r="N246" s="312"/>
      <c r="O246" s="312"/>
    </row>
    <row r="247" spans="1:15" x14ac:dyDescent="0.2">
      <c r="A247" s="312"/>
      <c r="B247" s="312"/>
      <c r="C247" s="313"/>
      <c r="D247" s="312"/>
      <c r="E247" s="312"/>
      <c r="F247" s="312"/>
      <c r="G247" s="312"/>
      <c r="H247" s="704"/>
      <c r="I247" s="312"/>
      <c r="J247" s="312"/>
      <c r="K247" s="312"/>
      <c r="L247" s="312"/>
      <c r="M247" s="312"/>
      <c r="N247" s="312"/>
      <c r="O247" s="312"/>
    </row>
    <row r="248" spans="1:15" x14ac:dyDescent="0.2">
      <c r="A248" s="312"/>
      <c r="B248" s="312"/>
      <c r="C248" s="313"/>
      <c r="D248" s="312"/>
      <c r="E248" s="312"/>
      <c r="F248" s="312"/>
      <c r="G248" s="312"/>
      <c r="H248" s="312"/>
      <c r="I248" s="312"/>
      <c r="J248" s="312"/>
      <c r="K248" s="312"/>
      <c r="L248" s="312"/>
      <c r="M248" s="312"/>
      <c r="N248" s="312"/>
      <c r="O248" s="312"/>
    </row>
    <row r="249" spans="1:15" x14ac:dyDescent="0.2">
      <c r="A249" s="312"/>
      <c r="B249" s="312"/>
      <c r="C249" s="313"/>
      <c r="D249" s="312"/>
      <c r="E249" s="312"/>
      <c r="F249" s="312"/>
      <c r="G249" s="312"/>
      <c r="H249" s="312"/>
      <c r="I249" s="312"/>
      <c r="J249" s="312"/>
      <c r="K249" s="312"/>
      <c r="L249" s="312"/>
      <c r="M249" s="312"/>
      <c r="N249" s="312"/>
      <c r="O249" s="312"/>
    </row>
    <row r="250" spans="1:15" x14ac:dyDescent="0.2">
      <c r="A250" s="312"/>
      <c r="B250" s="312"/>
      <c r="C250" s="313"/>
      <c r="D250" s="312"/>
      <c r="E250" s="312"/>
      <c r="F250" s="312"/>
      <c r="G250" s="312"/>
      <c r="H250" s="312"/>
      <c r="I250" s="312"/>
      <c r="J250" s="312"/>
      <c r="K250" s="312"/>
      <c r="L250" s="312"/>
      <c r="M250" s="312"/>
      <c r="N250" s="312"/>
      <c r="O250" s="312"/>
    </row>
    <row r="251" spans="1:15" x14ac:dyDescent="0.2">
      <c r="A251" s="312"/>
      <c r="B251" s="312"/>
      <c r="C251" s="313"/>
      <c r="D251" s="312"/>
      <c r="E251" s="312"/>
      <c r="F251" s="312"/>
      <c r="G251" s="312"/>
      <c r="H251" s="312"/>
      <c r="I251" s="312"/>
      <c r="J251" s="312"/>
      <c r="K251" s="312"/>
      <c r="L251" s="312"/>
      <c r="M251" s="312"/>
      <c r="N251" s="312"/>
      <c r="O251" s="312"/>
    </row>
    <row r="252" spans="1:15" x14ac:dyDescent="0.2">
      <c r="A252" s="312"/>
      <c r="B252" s="312"/>
      <c r="C252" s="313"/>
      <c r="D252" s="312"/>
      <c r="E252" s="312"/>
      <c r="F252" s="312"/>
      <c r="G252" s="312"/>
      <c r="H252" s="312"/>
      <c r="I252" s="312"/>
      <c r="J252" s="312"/>
      <c r="K252" s="312"/>
      <c r="L252" s="312"/>
      <c r="M252" s="312"/>
      <c r="N252" s="312"/>
      <c r="O252" s="312"/>
    </row>
    <row r="253" spans="1:15" x14ac:dyDescent="0.2">
      <c r="A253" s="312"/>
      <c r="B253" s="312"/>
      <c r="C253" s="313"/>
      <c r="D253" s="312"/>
      <c r="E253" s="312"/>
      <c r="F253" s="312"/>
      <c r="G253" s="312"/>
      <c r="H253" s="312"/>
      <c r="I253" s="312"/>
      <c r="J253" s="312"/>
      <c r="K253" s="312"/>
      <c r="L253" s="312"/>
      <c r="M253" s="312"/>
      <c r="N253" s="312"/>
      <c r="O253" s="312"/>
    </row>
    <row r="254" spans="1:15" x14ac:dyDescent="0.2">
      <c r="A254" s="312"/>
      <c r="B254" s="312"/>
      <c r="C254" s="313"/>
      <c r="D254" s="312"/>
      <c r="E254" s="312"/>
      <c r="F254" s="312"/>
      <c r="G254" s="312"/>
      <c r="H254" s="312"/>
      <c r="I254" s="312"/>
      <c r="J254" s="312"/>
      <c r="K254" s="312"/>
      <c r="L254" s="312"/>
      <c r="M254" s="312"/>
      <c r="N254" s="312"/>
      <c r="O254" s="312"/>
    </row>
    <row r="255" spans="1:15" x14ac:dyDescent="0.2">
      <c r="A255" s="312"/>
      <c r="B255" s="312"/>
      <c r="C255" s="313"/>
      <c r="D255" s="312"/>
      <c r="E255" s="312"/>
      <c r="F255" s="312"/>
      <c r="G255" s="312"/>
      <c r="H255" s="312"/>
      <c r="I255" s="312"/>
      <c r="J255" s="312"/>
      <c r="K255" s="312"/>
      <c r="L255" s="312"/>
      <c r="M255" s="312"/>
      <c r="N255" s="312"/>
      <c r="O255" s="312"/>
    </row>
    <row r="256" spans="1:15" x14ac:dyDescent="0.2">
      <c r="A256" s="312"/>
      <c r="B256" s="312"/>
      <c r="C256" s="313"/>
      <c r="D256" s="312"/>
      <c r="E256" s="312"/>
      <c r="F256" s="312"/>
      <c r="G256" s="312"/>
      <c r="H256" s="312"/>
      <c r="I256" s="312"/>
      <c r="J256" s="312"/>
      <c r="K256" s="312"/>
      <c r="L256" s="312"/>
      <c r="M256" s="312"/>
      <c r="N256" s="312"/>
      <c r="O256" s="312"/>
    </row>
    <row r="257" spans="1:15" x14ac:dyDescent="0.2">
      <c r="A257" s="312"/>
      <c r="B257" s="312"/>
      <c r="C257" s="313"/>
      <c r="D257" s="312"/>
      <c r="E257" s="312"/>
      <c r="F257" s="312"/>
      <c r="G257" s="312"/>
      <c r="H257" s="312"/>
      <c r="I257" s="312"/>
      <c r="J257" s="312"/>
      <c r="K257" s="312"/>
      <c r="L257" s="312"/>
      <c r="M257" s="312"/>
      <c r="N257" s="312"/>
      <c r="O257" s="312"/>
    </row>
    <row r="258" spans="1:15" x14ac:dyDescent="0.2">
      <c r="A258" s="312"/>
      <c r="B258" s="312"/>
      <c r="C258" s="313"/>
      <c r="D258" s="312"/>
      <c r="E258" s="312"/>
      <c r="F258" s="312"/>
      <c r="G258" s="312"/>
      <c r="H258" s="312"/>
      <c r="I258" s="312"/>
      <c r="J258" s="312"/>
      <c r="K258" s="312"/>
      <c r="L258" s="312"/>
      <c r="M258" s="312"/>
      <c r="N258" s="312"/>
      <c r="O258" s="312"/>
    </row>
    <row r="259" spans="1:15" x14ac:dyDescent="0.2">
      <c r="A259" s="312"/>
      <c r="B259" s="312"/>
      <c r="C259" s="313"/>
      <c r="D259" s="312"/>
      <c r="E259" s="312"/>
      <c r="F259" s="312"/>
      <c r="G259" s="312"/>
      <c r="H259" s="312"/>
      <c r="I259" s="312"/>
      <c r="J259" s="312"/>
      <c r="K259" s="312"/>
      <c r="L259" s="312"/>
      <c r="M259" s="312"/>
      <c r="N259" s="312"/>
      <c r="O259" s="312"/>
    </row>
    <row r="260" spans="1:15" x14ac:dyDescent="0.2">
      <c r="A260" s="312"/>
      <c r="B260" s="312"/>
      <c r="C260" s="313"/>
      <c r="D260" s="312"/>
      <c r="E260" s="312"/>
      <c r="F260" s="312"/>
      <c r="G260" s="312"/>
      <c r="H260" s="312"/>
      <c r="I260" s="312"/>
      <c r="J260" s="312"/>
      <c r="K260" s="312"/>
      <c r="L260" s="312"/>
      <c r="M260" s="312"/>
      <c r="N260" s="312"/>
      <c r="O260" s="312"/>
    </row>
    <row r="261" spans="1:15" x14ac:dyDescent="0.2">
      <c r="A261" s="312"/>
      <c r="B261" s="312"/>
      <c r="C261" s="313"/>
      <c r="D261" s="312"/>
      <c r="E261" s="312"/>
      <c r="F261" s="312"/>
      <c r="G261" s="312"/>
      <c r="H261" s="312"/>
      <c r="I261" s="312"/>
      <c r="J261" s="312"/>
      <c r="K261" s="312"/>
      <c r="L261" s="312"/>
      <c r="M261" s="312"/>
      <c r="N261" s="312"/>
      <c r="O261" s="312"/>
    </row>
    <row r="262" spans="1:15" x14ac:dyDescent="0.2">
      <c r="A262" s="312"/>
      <c r="B262" s="312"/>
      <c r="C262" s="313"/>
      <c r="D262" s="312"/>
      <c r="E262" s="312"/>
      <c r="F262" s="312"/>
      <c r="G262" s="312"/>
      <c r="H262" s="312"/>
      <c r="I262" s="312"/>
      <c r="J262" s="312"/>
      <c r="K262" s="312"/>
      <c r="L262" s="312"/>
      <c r="M262" s="312"/>
      <c r="N262" s="312"/>
      <c r="O262" s="312"/>
    </row>
    <row r="263" spans="1:15" x14ac:dyDescent="0.2">
      <c r="A263" s="312"/>
      <c r="B263" s="312"/>
      <c r="C263" s="313"/>
      <c r="D263" s="312"/>
      <c r="E263" s="312"/>
      <c r="F263" s="312"/>
      <c r="G263" s="312"/>
      <c r="H263" s="312"/>
      <c r="I263" s="312"/>
      <c r="J263" s="312"/>
      <c r="K263" s="312"/>
      <c r="L263" s="312"/>
      <c r="M263" s="312"/>
      <c r="N263" s="312"/>
      <c r="O263" s="312"/>
    </row>
    <row r="264" spans="1:15" x14ac:dyDescent="0.2">
      <c r="A264" s="312"/>
      <c r="B264" s="312"/>
      <c r="C264" s="313"/>
      <c r="D264" s="312"/>
      <c r="E264" s="312"/>
      <c r="F264" s="312"/>
      <c r="G264" s="312"/>
      <c r="H264" s="312"/>
      <c r="I264" s="312"/>
      <c r="J264" s="312"/>
      <c r="K264" s="312"/>
      <c r="L264" s="312"/>
      <c r="M264" s="312"/>
      <c r="N264" s="312"/>
      <c r="O264" s="312"/>
    </row>
    <row r="265" spans="1:15" x14ac:dyDescent="0.2">
      <c r="A265" s="312"/>
      <c r="B265" s="312"/>
      <c r="C265" s="313"/>
      <c r="D265" s="312"/>
      <c r="E265" s="312"/>
      <c r="F265" s="312"/>
      <c r="G265" s="312"/>
      <c r="H265" s="312"/>
      <c r="I265" s="312"/>
      <c r="J265" s="312"/>
      <c r="K265" s="312"/>
      <c r="L265" s="312"/>
      <c r="M265" s="312"/>
      <c r="N265" s="312"/>
      <c r="O265" s="312"/>
    </row>
    <row r="266" spans="1:15" x14ac:dyDescent="0.2">
      <c r="A266" s="312"/>
      <c r="B266" s="312"/>
      <c r="C266" s="313"/>
      <c r="D266" s="312"/>
      <c r="E266" s="312"/>
      <c r="F266" s="312"/>
      <c r="G266" s="312"/>
      <c r="H266" s="312"/>
      <c r="I266" s="312"/>
      <c r="J266" s="312"/>
      <c r="K266" s="312"/>
      <c r="L266" s="312"/>
      <c r="M266" s="312"/>
      <c r="N266" s="312"/>
      <c r="O266" s="312"/>
    </row>
    <row r="267" spans="1:15" x14ac:dyDescent="0.2">
      <c r="A267" s="312"/>
      <c r="B267" s="312"/>
      <c r="C267" s="313"/>
      <c r="D267" s="312"/>
      <c r="E267" s="312"/>
      <c r="F267" s="312"/>
      <c r="G267" s="312"/>
      <c r="H267" s="312"/>
      <c r="I267" s="312"/>
      <c r="J267" s="312"/>
      <c r="K267" s="312"/>
      <c r="L267" s="312"/>
      <c r="M267" s="312"/>
      <c r="N267" s="312"/>
      <c r="O267" s="312"/>
    </row>
    <row r="268" spans="1:15" x14ac:dyDescent="0.2">
      <c r="A268" s="312"/>
      <c r="B268" s="312"/>
      <c r="C268" s="313"/>
      <c r="D268" s="312"/>
      <c r="E268" s="312"/>
      <c r="F268" s="312"/>
      <c r="G268" s="312"/>
      <c r="H268" s="312"/>
      <c r="I268" s="312"/>
      <c r="J268" s="312"/>
      <c r="K268" s="312"/>
      <c r="L268" s="312"/>
      <c r="M268" s="312"/>
      <c r="N268" s="312"/>
      <c r="O268" s="312"/>
    </row>
    <row r="269" spans="1:15" x14ac:dyDescent="0.2">
      <c r="A269" s="312"/>
      <c r="B269" s="312"/>
      <c r="C269" s="313"/>
      <c r="D269" s="312"/>
      <c r="E269" s="312"/>
      <c r="F269" s="312"/>
      <c r="G269" s="312"/>
      <c r="H269" s="312"/>
      <c r="I269" s="312"/>
      <c r="J269" s="312"/>
      <c r="K269" s="312"/>
      <c r="L269" s="312"/>
      <c r="M269" s="312"/>
      <c r="N269" s="312"/>
      <c r="O269" s="312"/>
    </row>
    <row r="270" spans="1:15" x14ac:dyDescent="0.2">
      <c r="A270" s="312"/>
      <c r="B270" s="312"/>
      <c r="C270" s="313"/>
      <c r="D270" s="312"/>
      <c r="E270" s="312"/>
      <c r="F270" s="312"/>
      <c r="G270" s="312"/>
      <c r="H270" s="312"/>
      <c r="I270" s="312"/>
      <c r="J270" s="312"/>
      <c r="K270" s="312"/>
      <c r="L270" s="312"/>
      <c r="M270" s="312"/>
      <c r="N270" s="312"/>
      <c r="O270" s="312"/>
    </row>
    <row r="271" spans="1:15" x14ac:dyDescent="0.2">
      <c r="A271" s="312"/>
      <c r="B271" s="312"/>
      <c r="C271" s="313"/>
      <c r="D271" s="312"/>
      <c r="E271" s="312"/>
      <c r="F271" s="312"/>
      <c r="G271" s="312"/>
      <c r="H271" s="312"/>
      <c r="I271" s="312"/>
      <c r="J271" s="312"/>
      <c r="K271" s="312"/>
      <c r="L271" s="312"/>
      <c r="M271" s="312"/>
      <c r="N271" s="312"/>
      <c r="O271" s="312"/>
    </row>
    <row r="272" spans="1:15" x14ac:dyDescent="0.2">
      <c r="A272" s="312"/>
      <c r="B272" s="312"/>
      <c r="C272" s="313"/>
      <c r="D272" s="312"/>
      <c r="E272" s="312"/>
      <c r="F272" s="312"/>
      <c r="G272" s="312"/>
      <c r="H272" s="312"/>
      <c r="I272" s="312"/>
      <c r="J272" s="312"/>
      <c r="K272" s="312"/>
      <c r="L272" s="312"/>
      <c r="M272" s="312"/>
      <c r="N272" s="312"/>
      <c r="O272" s="312"/>
    </row>
    <row r="273" spans="1:15" x14ac:dyDescent="0.2">
      <c r="A273" s="312"/>
      <c r="B273" s="312"/>
      <c r="C273" s="313"/>
      <c r="D273" s="312"/>
      <c r="E273" s="312"/>
      <c r="F273" s="312"/>
      <c r="G273" s="312"/>
      <c r="H273" s="312"/>
      <c r="I273" s="312"/>
      <c r="J273" s="312"/>
      <c r="K273" s="312"/>
      <c r="L273" s="312"/>
      <c r="M273" s="312"/>
      <c r="N273" s="312"/>
      <c r="O273" s="312"/>
    </row>
    <row r="274" spans="1:15" x14ac:dyDescent="0.2">
      <c r="A274" s="312"/>
      <c r="B274" s="312"/>
      <c r="C274" s="313"/>
      <c r="D274" s="312"/>
      <c r="E274" s="312"/>
      <c r="F274" s="312"/>
      <c r="G274" s="312"/>
      <c r="H274" s="312"/>
      <c r="I274" s="312"/>
      <c r="J274" s="312"/>
      <c r="K274" s="312"/>
      <c r="L274" s="312"/>
      <c r="M274" s="312"/>
      <c r="N274" s="312"/>
      <c r="O274" s="312"/>
    </row>
    <row r="275" spans="1:15" x14ac:dyDescent="0.2">
      <c r="A275" s="312"/>
      <c r="B275" s="312"/>
      <c r="C275" s="313"/>
      <c r="D275" s="312"/>
      <c r="E275" s="312"/>
      <c r="F275" s="312"/>
      <c r="G275" s="312"/>
      <c r="H275" s="312"/>
      <c r="I275" s="312"/>
      <c r="J275" s="312"/>
      <c r="K275" s="312"/>
      <c r="L275" s="312"/>
      <c r="M275" s="312"/>
      <c r="N275" s="312"/>
      <c r="O275" s="312"/>
    </row>
    <row r="276" spans="1:15" x14ac:dyDescent="0.2">
      <c r="A276" s="312"/>
      <c r="B276" s="312"/>
      <c r="C276" s="313"/>
      <c r="D276" s="312"/>
      <c r="E276" s="312"/>
      <c r="F276" s="312"/>
      <c r="G276" s="312"/>
      <c r="H276" s="312"/>
      <c r="I276" s="312"/>
      <c r="J276" s="312"/>
      <c r="K276" s="312"/>
      <c r="L276" s="312"/>
      <c r="M276" s="312"/>
      <c r="N276" s="312"/>
      <c r="O276" s="312"/>
    </row>
    <row r="277" spans="1:15" x14ac:dyDescent="0.2">
      <c r="A277" s="312"/>
      <c r="B277" s="312"/>
      <c r="C277" s="313"/>
      <c r="D277" s="312"/>
      <c r="E277" s="312"/>
      <c r="F277" s="312"/>
      <c r="G277" s="312"/>
      <c r="H277" s="312"/>
      <c r="I277" s="312"/>
      <c r="J277" s="312"/>
      <c r="K277" s="312"/>
      <c r="L277" s="312"/>
      <c r="M277" s="312"/>
      <c r="N277" s="312"/>
      <c r="O277" s="312"/>
    </row>
    <row r="278" spans="1:15" x14ac:dyDescent="0.2">
      <c r="A278" s="312"/>
      <c r="B278" s="312"/>
      <c r="C278" s="313"/>
      <c r="D278" s="312"/>
      <c r="E278" s="312"/>
      <c r="F278" s="312"/>
      <c r="G278" s="312"/>
      <c r="H278" s="312"/>
      <c r="I278" s="312"/>
      <c r="J278" s="312"/>
      <c r="K278" s="312"/>
      <c r="L278" s="312"/>
      <c r="M278" s="312"/>
      <c r="N278" s="312"/>
      <c r="O278" s="312"/>
    </row>
    <row r="279" spans="1:15" x14ac:dyDescent="0.2">
      <c r="A279" s="312"/>
      <c r="B279" s="312"/>
      <c r="C279" s="313"/>
      <c r="D279" s="312"/>
      <c r="E279" s="312"/>
      <c r="F279" s="312"/>
      <c r="G279" s="312"/>
      <c r="H279" s="312"/>
      <c r="I279" s="312"/>
      <c r="J279" s="312"/>
      <c r="K279" s="312"/>
      <c r="L279" s="312"/>
      <c r="M279" s="312"/>
      <c r="N279" s="312"/>
      <c r="O279" s="312"/>
    </row>
    <row r="280" spans="1:15" x14ac:dyDescent="0.2">
      <c r="A280" s="312"/>
      <c r="B280" s="312"/>
      <c r="C280" s="313"/>
      <c r="D280" s="312"/>
      <c r="E280" s="312"/>
      <c r="F280" s="312"/>
      <c r="G280" s="312"/>
      <c r="H280" s="312"/>
      <c r="I280" s="312"/>
      <c r="J280" s="312"/>
      <c r="K280" s="312"/>
      <c r="L280" s="312"/>
      <c r="M280" s="312"/>
      <c r="N280" s="312"/>
      <c r="O280" s="312"/>
    </row>
    <row r="281" spans="1:15" x14ac:dyDescent="0.2">
      <c r="A281" s="312"/>
      <c r="B281" s="312"/>
      <c r="C281" s="313"/>
      <c r="D281" s="312"/>
      <c r="E281" s="312"/>
      <c r="F281" s="312"/>
      <c r="G281" s="312"/>
      <c r="H281" s="312"/>
      <c r="I281" s="312"/>
      <c r="J281" s="312"/>
      <c r="K281" s="312"/>
      <c r="L281" s="312"/>
      <c r="M281" s="312"/>
      <c r="N281" s="312"/>
      <c r="O281" s="312"/>
    </row>
    <row r="282" spans="1:15" x14ac:dyDescent="0.2">
      <c r="A282" s="312"/>
      <c r="B282" s="312"/>
      <c r="C282" s="313"/>
      <c r="D282" s="312"/>
      <c r="E282" s="312"/>
      <c r="F282" s="312"/>
      <c r="G282" s="312"/>
      <c r="H282" s="312"/>
      <c r="I282" s="312"/>
      <c r="J282" s="312"/>
      <c r="K282" s="312"/>
      <c r="L282" s="312"/>
      <c r="M282" s="312"/>
      <c r="N282" s="312"/>
      <c r="O282" s="312"/>
    </row>
    <row r="283" spans="1:15" x14ac:dyDescent="0.2">
      <c r="A283" s="312"/>
      <c r="B283" s="312"/>
      <c r="C283" s="313"/>
      <c r="D283" s="312"/>
      <c r="E283" s="312"/>
      <c r="F283" s="312"/>
      <c r="G283" s="312"/>
      <c r="H283" s="312"/>
      <c r="I283" s="312"/>
      <c r="J283" s="312"/>
      <c r="K283" s="312"/>
      <c r="L283" s="312"/>
      <c r="M283" s="312"/>
      <c r="N283" s="312"/>
      <c r="O283" s="312"/>
    </row>
    <row r="284" spans="1:15" x14ac:dyDescent="0.2">
      <c r="A284" s="312"/>
      <c r="B284" s="312"/>
      <c r="C284" s="313"/>
      <c r="D284" s="312"/>
      <c r="E284" s="312"/>
      <c r="F284" s="312"/>
      <c r="G284" s="312"/>
      <c r="H284" s="312"/>
      <c r="I284" s="312"/>
      <c r="J284" s="312"/>
      <c r="K284" s="312"/>
      <c r="L284" s="312"/>
      <c r="M284" s="312"/>
      <c r="N284" s="312"/>
      <c r="O284" s="312"/>
    </row>
    <row r="285" spans="1:15" x14ac:dyDescent="0.2">
      <c r="A285" s="312"/>
      <c r="B285" s="312"/>
      <c r="C285" s="313"/>
      <c r="D285" s="312"/>
      <c r="E285" s="312"/>
      <c r="F285" s="312"/>
      <c r="G285" s="312"/>
      <c r="H285" s="312"/>
      <c r="I285" s="312"/>
      <c r="J285" s="312"/>
      <c r="K285" s="312"/>
      <c r="L285" s="312"/>
      <c r="M285" s="312"/>
      <c r="N285" s="312"/>
      <c r="O285" s="312"/>
    </row>
    <row r="286" spans="1:15" x14ac:dyDescent="0.2">
      <c r="A286" s="312"/>
      <c r="B286" s="312"/>
      <c r="C286" s="313"/>
      <c r="D286" s="312"/>
      <c r="E286" s="312"/>
      <c r="F286" s="312"/>
      <c r="G286" s="312"/>
      <c r="H286" s="312"/>
      <c r="I286" s="312"/>
      <c r="J286" s="312"/>
      <c r="K286" s="312"/>
      <c r="L286" s="312"/>
      <c r="M286" s="312"/>
      <c r="N286" s="312"/>
      <c r="O286" s="312"/>
    </row>
    <row r="287" spans="1:15" x14ac:dyDescent="0.2">
      <c r="A287" s="312"/>
      <c r="B287" s="312"/>
      <c r="C287" s="313"/>
      <c r="D287" s="312"/>
      <c r="E287" s="312"/>
      <c r="F287" s="312"/>
      <c r="G287" s="312"/>
      <c r="H287" s="312"/>
      <c r="I287" s="312"/>
      <c r="J287" s="312"/>
      <c r="K287" s="312"/>
      <c r="L287" s="312"/>
      <c r="M287" s="312"/>
      <c r="N287" s="312"/>
      <c r="O287" s="312"/>
    </row>
    <row r="288" spans="1:15" x14ac:dyDescent="0.2">
      <c r="A288" s="312"/>
      <c r="B288" s="312"/>
      <c r="C288" s="313"/>
      <c r="D288" s="312"/>
      <c r="E288" s="312"/>
      <c r="F288" s="312"/>
      <c r="G288" s="312"/>
      <c r="H288" s="312"/>
      <c r="I288" s="312"/>
      <c r="J288" s="312"/>
      <c r="K288" s="312"/>
      <c r="L288" s="312"/>
      <c r="M288" s="312"/>
      <c r="N288" s="312"/>
      <c r="O288" s="312"/>
    </row>
    <row r="289" spans="1:15" x14ac:dyDescent="0.2">
      <c r="A289" s="312"/>
      <c r="B289" s="312"/>
      <c r="C289" s="313"/>
      <c r="D289" s="312"/>
      <c r="E289" s="312"/>
      <c r="F289" s="312"/>
      <c r="G289" s="312"/>
      <c r="H289" s="312"/>
      <c r="I289" s="312"/>
      <c r="J289" s="312"/>
      <c r="K289" s="312"/>
      <c r="L289" s="312"/>
      <c r="M289" s="312"/>
      <c r="N289" s="312"/>
      <c r="O289" s="312"/>
    </row>
    <row r="290" spans="1:15" x14ac:dyDescent="0.2">
      <c r="A290" s="312"/>
      <c r="B290" s="312"/>
      <c r="C290" s="313"/>
      <c r="D290" s="312"/>
      <c r="E290" s="312"/>
      <c r="F290" s="312"/>
      <c r="G290" s="312"/>
      <c r="H290" s="312"/>
      <c r="I290" s="312"/>
      <c r="J290" s="312"/>
      <c r="K290" s="312"/>
      <c r="L290" s="312"/>
      <c r="M290" s="312"/>
      <c r="N290" s="312"/>
      <c r="O290" s="312"/>
    </row>
    <row r="291" spans="1:15" x14ac:dyDescent="0.2">
      <c r="A291" s="312"/>
      <c r="B291" s="312"/>
      <c r="C291" s="313"/>
      <c r="D291" s="312"/>
      <c r="E291" s="312"/>
      <c r="F291" s="312"/>
      <c r="G291" s="312"/>
      <c r="H291" s="312"/>
      <c r="I291" s="312"/>
      <c r="J291" s="312"/>
      <c r="K291" s="312"/>
      <c r="L291" s="312"/>
      <c r="M291" s="312"/>
      <c r="N291" s="312"/>
      <c r="O291" s="312"/>
    </row>
    <row r="292" spans="1:15" x14ac:dyDescent="0.2">
      <c r="A292" s="312"/>
      <c r="B292" s="312"/>
      <c r="C292" s="313"/>
      <c r="D292" s="312"/>
      <c r="E292" s="312"/>
      <c r="F292" s="312"/>
      <c r="G292" s="312"/>
      <c r="H292" s="312"/>
      <c r="I292" s="312"/>
      <c r="J292" s="312"/>
      <c r="K292" s="312"/>
      <c r="L292" s="312"/>
      <c r="M292" s="312"/>
      <c r="N292" s="312"/>
      <c r="O292" s="312"/>
    </row>
    <row r="293" spans="1:15" x14ac:dyDescent="0.2">
      <c r="A293" s="312"/>
      <c r="B293" s="312"/>
      <c r="C293" s="313"/>
      <c r="D293" s="312"/>
      <c r="E293" s="312"/>
      <c r="F293" s="312"/>
      <c r="G293" s="312"/>
      <c r="H293" s="312"/>
      <c r="I293" s="312"/>
      <c r="J293" s="312"/>
      <c r="K293" s="312"/>
      <c r="L293" s="312"/>
      <c r="M293" s="312"/>
      <c r="N293" s="312"/>
      <c r="O293" s="312"/>
    </row>
    <row r="294" spans="1:15" x14ac:dyDescent="0.2">
      <c r="A294" s="312"/>
      <c r="B294" s="312"/>
      <c r="C294" s="313"/>
      <c r="D294" s="312"/>
      <c r="E294" s="312"/>
      <c r="F294" s="312"/>
      <c r="G294" s="312"/>
      <c r="H294" s="312"/>
      <c r="I294" s="312"/>
      <c r="J294" s="312"/>
      <c r="K294" s="312"/>
      <c r="L294" s="312"/>
      <c r="M294" s="312"/>
      <c r="N294" s="312"/>
      <c r="O294" s="312"/>
    </row>
    <row r="295" spans="1:15" x14ac:dyDescent="0.2">
      <c r="A295" s="312"/>
      <c r="B295" s="312"/>
      <c r="C295" s="313"/>
      <c r="D295" s="312"/>
      <c r="E295" s="312"/>
      <c r="F295" s="312"/>
      <c r="G295" s="312"/>
      <c r="H295" s="312"/>
      <c r="I295" s="312"/>
      <c r="J295" s="312"/>
      <c r="K295" s="312"/>
      <c r="L295" s="312"/>
      <c r="M295" s="312"/>
      <c r="N295" s="312"/>
      <c r="O295" s="312"/>
    </row>
    <row r="296" spans="1:15" x14ac:dyDescent="0.2">
      <c r="A296" s="312"/>
      <c r="B296" s="312"/>
      <c r="C296" s="313"/>
      <c r="D296" s="312"/>
      <c r="E296" s="312"/>
      <c r="F296" s="312"/>
      <c r="G296" s="312"/>
      <c r="H296" s="312"/>
      <c r="I296" s="312"/>
      <c r="J296" s="312"/>
      <c r="K296" s="312"/>
      <c r="L296" s="312"/>
      <c r="M296" s="312"/>
      <c r="N296" s="312"/>
      <c r="O296" s="312"/>
    </row>
    <row r="297" spans="1:15" x14ac:dyDescent="0.2">
      <c r="A297" s="312"/>
      <c r="B297" s="312"/>
      <c r="C297" s="313"/>
      <c r="D297" s="312"/>
      <c r="E297" s="312"/>
      <c r="F297" s="312"/>
      <c r="G297" s="312"/>
      <c r="H297" s="312"/>
      <c r="I297" s="312"/>
      <c r="J297" s="312"/>
      <c r="K297" s="312"/>
      <c r="L297" s="312"/>
      <c r="M297" s="312"/>
      <c r="N297" s="312"/>
      <c r="O297" s="312"/>
    </row>
    <row r="298" spans="1:15" x14ac:dyDescent="0.2">
      <c r="A298" s="312"/>
      <c r="B298" s="312"/>
      <c r="C298" s="313"/>
      <c r="D298" s="312"/>
      <c r="E298" s="312"/>
      <c r="F298" s="312"/>
      <c r="G298" s="312"/>
      <c r="H298" s="312"/>
      <c r="I298" s="312"/>
      <c r="J298" s="312"/>
      <c r="K298" s="312"/>
      <c r="L298" s="312"/>
      <c r="M298" s="312"/>
      <c r="N298" s="312"/>
      <c r="O298" s="312"/>
    </row>
    <row r="299" spans="1:15" x14ac:dyDescent="0.2">
      <c r="A299" s="312"/>
      <c r="B299" s="312"/>
      <c r="C299" s="313"/>
      <c r="D299" s="312"/>
      <c r="E299" s="312"/>
      <c r="F299" s="312"/>
      <c r="G299" s="312"/>
      <c r="H299" s="312"/>
      <c r="I299" s="312"/>
      <c r="J299" s="312"/>
      <c r="K299" s="312"/>
      <c r="L299" s="312"/>
      <c r="M299" s="312"/>
      <c r="N299" s="312"/>
      <c r="O299" s="312"/>
    </row>
    <row r="300" spans="1:15" x14ac:dyDescent="0.2">
      <c r="A300" s="312"/>
      <c r="B300" s="312"/>
      <c r="C300" s="313"/>
      <c r="D300" s="312"/>
      <c r="E300" s="312"/>
      <c r="F300" s="312"/>
      <c r="G300" s="312"/>
      <c r="H300" s="312"/>
      <c r="I300" s="312"/>
      <c r="J300" s="312"/>
      <c r="K300" s="312"/>
      <c r="L300" s="312"/>
      <c r="M300" s="312"/>
      <c r="N300" s="312"/>
      <c r="O300" s="312"/>
    </row>
    <row r="301" spans="1:15" x14ac:dyDescent="0.2">
      <c r="A301" s="312"/>
      <c r="B301" s="312"/>
      <c r="C301" s="313"/>
      <c r="D301" s="312"/>
      <c r="E301" s="312"/>
      <c r="F301" s="312"/>
      <c r="G301" s="312"/>
      <c r="H301" s="312"/>
      <c r="I301" s="312"/>
      <c r="J301" s="312"/>
      <c r="K301" s="312"/>
      <c r="L301" s="312"/>
      <c r="M301" s="312"/>
      <c r="N301" s="312"/>
      <c r="O301" s="312"/>
    </row>
    <row r="302" spans="1:15" x14ac:dyDescent="0.2">
      <c r="A302" s="312"/>
      <c r="B302" s="312"/>
      <c r="C302" s="313"/>
      <c r="D302" s="312"/>
      <c r="E302" s="312"/>
      <c r="F302" s="312"/>
      <c r="G302" s="312"/>
      <c r="H302" s="312"/>
      <c r="I302" s="312"/>
      <c r="J302" s="312"/>
      <c r="K302" s="312"/>
      <c r="L302" s="312"/>
      <c r="M302" s="312"/>
      <c r="N302" s="312"/>
      <c r="O302" s="312"/>
    </row>
    <row r="303" spans="1:15" x14ac:dyDescent="0.2">
      <c r="A303" s="312"/>
      <c r="B303" s="312"/>
      <c r="C303" s="313"/>
      <c r="D303" s="312"/>
      <c r="E303" s="312"/>
      <c r="F303" s="312"/>
      <c r="G303" s="312"/>
      <c r="H303" s="312"/>
      <c r="I303" s="312"/>
      <c r="J303" s="312"/>
      <c r="K303" s="312"/>
      <c r="L303" s="312"/>
      <c r="M303" s="312"/>
      <c r="N303" s="312"/>
      <c r="O303" s="312"/>
    </row>
    <row r="304" spans="1:15" x14ac:dyDescent="0.2">
      <c r="A304" s="312"/>
      <c r="B304" s="312"/>
      <c r="C304" s="313"/>
      <c r="D304" s="312"/>
      <c r="E304" s="312"/>
      <c r="F304" s="312"/>
      <c r="G304" s="312"/>
      <c r="H304" s="312"/>
      <c r="I304" s="312"/>
      <c r="J304" s="312"/>
      <c r="K304" s="312"/>
      <c r="L304" s="312"/>
      <c r="M304" s="312"/>
      <c r="N304" s="312"/>
      <c r="O304" s="312"/>
    </row>
    <row r="305" spans="1:15" x14ac:dyDescent="0.2">
      <c r="A305" s="312"/>
      <c r="B305" s="312"/>
      <c r="C305" s="313"/>
      <c r="D305" s="312"/>
      <c r="E305" s="312"/>
      <c r="F305" s="312"/>
      <c r="G305" s="312"/>
      <c r="H305" s="312"/>
      <c r="I305" s="312"/>
      <c r="J305" s="312"/>
      <c r="K305" s="312"/>
      <c r="L305" s="312"/>
      <c r="M305" s="312"/>
      <c r="N305" s="312"/>
      <c r="O305" s="312"/>
    </row>
    <row r="306" spans="1:15" x14ac:dyDescent="0.2">
      <c r="A306" s="312"/>
      <c r="B306" s="312"/>
      <c r="C306" s="313"/>
      <c r="D306" s="312"/>
      <c r="E306" s="312"/>
      <c r="F306" s="312"/>
      <c r="G306" s="312"/>
      <c r="H306" s="312"/>
      <c r="I306" s="312"/>
      <c r="J306" s="312"/>
      <c r="K306" s="312"/>
      <c r="L306" s="312"/>
      <c r="M306" s="312"/>
      <c r="N306" s="312"/>
      <c r="O306" s="312"/>
    </row>
    <row r="307" spans="1:15" x14ac:dyDescent="0.2">
      <c r="A307" s="312"/>
      <c r="B307" s="312"/>
      <c r="C307" s="313"/>
      <c r="D307" s="312"/>
      <c r="E307" s="312"/>
      <c r="F307" s="312"/>
      <c r="G307" s="312"/>
      <c r="H307" s="312"/>
      <c r="I307" s="312"/>
      <c r="J307" s="312"/>
      <c r="K307" s="312"/>
      <c r="L307" s="312"/>
      <c r="M307" s="312"/>
      <c r="N307" s="312"/>
      <c r="O307" s="312"/>
    </row>
    <row r="308" spans="1:15" x14ac:dyDescent="0.2">
      <c r="A308" s="312"/>
      <c r="B308" s="312"/>
      <c r="C308" s="313"/>
      <c r="D308" s="312"/>
      <c r="E308" s="312"/>
      <c r="F308" s="312"/>
      <c r="G308" s="312"/>
      <c r="H308" s="312"/>
      <c r="I308" s="312"/>
      <c r="J308" s="312"/>
      <c r="K308" s="312"/>
      <c r="L308" s="312"/>
      <c r="M308" s="312"/>
      <c r="N308" s="312"/>
      <c r="O308" s="312"/>
    </row>
    <row r="309" spans="1:15" x14ac:dyDescent="0.2">
      <c r="A309" s="312"/>
      <c r="B309" s="312"/>
      <c r="C309" s="313"/>
      <c r="D309" s="312"/>
      <c r="E309" s="312"/>
      <c r="F309" s="312"/>
      <c r="G309" s="312"/>
      <c r="H309" s="312"/>
      <c r="I309" s="312"/>
      <c r="J309" s="312"/>
      <c r="K309" s="312"/>
      <c r="L309" s="312"/>
      <c r="M309" s="312"/>
      <c r="N309" s="312"/>
      <c r="O309" s="312"/>
    </row>
    <row r="310" spans="1:15" x14ac:dyDescent="0.2">
      <c r="A310" s="312"/>
      <c r="B310" s="312"/>
      <c r="C310" s="313"/>
      <c r="D310" s="312"/>
      <c r="E310" s="312"/>
      <c r="F310" s="312"/>
      <c r="G310" s="312"/>
      <c r="H310" s="312"/>
      <c r="I310" s="312"/>
      <c r="J310" s="312"/>
      <c r="K310" s="312"/>
      <c r="L310" s="312"/>
      <c r="M310" s="312"/>
      <c r="N310" s="312"/>
      <c r="O310" s="312"/>
    </row>
    <row r="311" spans="1:15" x14ac:dyDescent="0.2">
      <c r="A311" s="312"/>
      <c r="B311" s="312"/>
      <c r="C311" s="313"/>
      <c r="D311" s="312"/>
      <c r="E311" s="312"/>
      <c r="F311" s="312"/>
      <c r="G311" s="312"/>
      <c r="H311" s="312"/>
      <c r="I311" s="312"/>
      <c r="J311" s="312"/>
      <c r="K311" s="312"/>
      <c r="L311" s="312"/>
      <c r="M311" s="312"/>
      <c r="N311" s="312"/>
      <c r="O311" s="312"/>
    </row>
    <row r="312" spans="1:15" x14ac:dyDescent="0.2">
      <c r="A312" s="312"/>
      <c r="B312" s="312"/>
      <c r="C312" s="313"/>
      <c r="D312" s="312"/>
      <c r="E312" s="312"/>
      <c r="F312" s="312"/>
      <c r="G312" s="312"/>
      <c r="H312" s="312"/>
      <c r="I312" s="312"/>
      <c r="J312" s="312"/>
      <c r="K312" s="312"/>
      <c r="L312" s="312"/>
      <c r="M312" s="312"/>
      <c r="N312" s="312"/>
      <c r="O312" s="312"/>
    </row>
    <row r="313" spans="1:15" x14ac:dyDescent="0.2">
      <c r="A313" s="312"/>
      <c r="B313" s="312"/>
      <c r="C313" s="313"/>
      <c r="D313" s="312"/>
      <c r="E313" s="312"/>
      <c r="F313" s="312"/>
      <c r="G313" s="312"/>
      <c r="H313" s="312"/>
      <c r="I313" s="312"/>
      <c r="J313" s="312"/>
      <c r="K313" s="312"/>
      <c r="L313" s="312"/>
      <c r="M313" s="312"/>
      <c r="N313" s="312"/>
      <c r="O313" s="312"/>
    </row>
    <row r="314" spans="1:15" x14ac:dyDescent="0.2">
      <c r="A314" s="312"/>
      <c r="B314" s="312"/>
      <c r="C314" s="313"/>
      <c r="D314" s="312"/>
      <c r="E314" s="312"/>
      <c r="F314" s="312"/>
      <c r="G314" s="312"/>
      <c r="H314" s="312"/>
      <c r="I314" s="312"/>
      <c r="J314" s="312"/>
      <c r="K314" s="312"/>
      <c r="L314" s="312"/>
      <c r="M314" s="312"/>
      <c r="N314" s="312"/>
      <c r="O314" s="312"/>
    </row>
    <row r="315" spans="1:15" x14ac:dyDescent="0.2">
      <c r="A315" s="312"/>
      <c r="B315" s="312"/>
      <c r="C315" s="313"/>
      <c r="D315" s="312"/>
      <c r="E315" s="312"/>
      <c r="F315" s="312"/>
      <c r="G315" s="312"/>
      <c r="H315" s="312"/>
      <c r="I315" s="312"/>
      <c r="J315" s="312"/>
      <c r="K315" s="312"/>
      <c r="L315" s="312"/>
      <c r="M315" s="312"/>
      <c r="N315" s="312"/>
      <c r="O315" s="312"/>
    </row>
    <row r="316" spans="1:15" x14ac:dyDescent="0.2">
      <c r="A316" s="312"/>
      <c r="B316" s="312"/>
      <c r="C316" s="313"/>
      <c r="D316" s="312"/>
      <c r="E316" s="312"/>
      <c r="F316" s="312"/>
      <c r="G316" s="312"/>
      <c r="H316" s="312"/>
      <c r="I316" s="312"/>
      <c r="J316" s="312"/>
      <c r="K316" s="312"/>
      <c r="L316" s="312"/>
      <c r="M316" s="312"/>
      <c r="N316" s="312"/>
      <c r="O316" s="312"/>
    </row>
    <row r="317" spans="1:15" x14ac:dyDescent="0.2">
      <c r="A317" s="312"/>
      <c r="B317" s="312"/>
      <c r="C317" s="313"/>
      <c r="D317" s="312"/>
      <c r="E317" s="312"/>
      <c r="F317" s="312"/>
      <c r="G317" s="312"/>
      <c r="H317" s="312"/>
      <c r="I317" s="312"/>
      <c r="J317" s="312"/>
      <c r="K317" s="312"/>
      <c r="L317" s="312"/>
      <c r="M317" s="312"/>
      <c r="N317" s="312"/>
      <c r="O317" s="312"/>
    </row>
    <row r="318" spans="1:15" x14ac:dyDescent="0.2">
      <c r="A318" s="312"/>
      <c r="B318" s="312"/>
      <c r="C318" s="313"/>
      <c r="D318" s="312"/>
      <c r="E318" s="312"/>
      <c r="F318" s="312"/>
      <c r="G318" s="312"/>
      <c r="H318" s="312"/>
      <c r="I318" s="312"/>
      <c r="J318" s="312"/>
      <c r="K318" s="312"/>
      <c r="L318" s="312"/>
      <c r="M318" s="312"/>
      <c r="N318" s="312"/>
      <c r="O318" s="312"/>
    </row>
    <row r="319" spans="1:15" x14ac:dyDescent="0.2">
      <c r="A319" s="312"/>
      <c r="B319" s="312"/>
      <c r="C319" s="313"/>
      <c r="D319" s="312"/>
      <c r="E319" s="312"/>
      <c r="F319" s="312"/>
      <c r="G319" s="312"/>
      <c r="H319" s="312"/>
      <c r="I319" s="312"/>
      <c r="J319" s="312"/>
      <c r="K319" s="312"/>
      <c r="L319" s="312"/>
      <c r="M319" s="312"/>
      <c r="N319" s="312"/>
      <c r="O319" s="312"/>
    </row>
    <row r="320" spans="1:15" x14ac:dyDescent="0.2">
      <c r="A320" s="312"/>
      <c r="B320" s="312"/>
      <c r="C320" s="313"/>
      <c r="D320" s="312"/>
      <c r="E320" s="312"/>
      <c r="F320" s="312"/>
      <c r="G320" s="312"/>
      <c r="H320" s="312"/>
      <c r="I320" s="312"/>
      <c r="J320" s="312"/>
      <c r="K320" s="312"/>
      <c r="L320" s="312"/>
      <c r="M320" s="312"/>
      <c r="N320" s="312"/>
      <c r="O320" s="312"/>
    </row>
    <row r="321" spans="1:15" x14ac:dyDescent="0.2">
      <c r="A321" s="312"/>
      <c r="B321" s="312"/>
      <c r="C321" s="313"/>
      <c r="D321" s="312"/>
      <c r="E321" s="312"/>
      <c r="F321" s="312"/>
      <c r="G321" s="312"/>
      <c r="H321" s="312"/>
      <c r="I321" s="312"/>
      <c r="J321" s="312"/>
      <c r="K321" s="312"/>
      <c r="L321" s="312"/>
      <c r="M321" s="312"/>
      <c r="N321" s="312"/>
      <c r="O321" s="312"/>
    </row>
    <row r="322" spans="1:15" x14ac:dyDescent="0.2">
      <c r="A322" s="312"/>
      <c r="B322" s="312"/>
      <c r="C322" s="313"/>
      <c r="D322" s="312"/>
      <c r="E322" s="312"/>
      <c r="F322" s="312"/>
      <c r="G322" s="312"/>
      <c r="H322" s="312"/>
      <c r="I322" s="312"/>
      <c r="J322" s="312"/>
      <c r="K322" s="312"/>
      <c r="L322" s="312"/>
      <c r="M322" s="312"/>
      <c r="N322" s="312"/>
      <c r="O322" s="312"/>
    </row>
    <row r="323" spans="1:15" x14ac:dyDescent="0.2">
      <c r="A323" s="312"/>
      <c r="B323" s="312"/>
      <c r="C323" s="313"/>
      <c r="D323" s="312"/>
      <c r="E323" s="312"/>
      <c r="F323" s="312"/>
      <c r="G323" s="312"/>
      <c r="H323" s="312"/>
      <c r="I323" s="312"/>
      <c r="J323" s="312"/>
      <c r="K323" s="312"/>
      <c r="L323" s="312"/>
      <c r="M323" s="312"/>
      <c r="N323" s="312"/>
      <c r="O323" s="312"/>
    </row>
    <row r="324" spans="1:15" x14ac:dyDescent="0.2">
      <c r="A324" s="312"/>
      <c r="B324" s="312"/>
      <c r="C324" s="313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</row>
    <row r="325" spans="1:15" x14ac:dyDescent="0.2">
      <c r="A325" s="312"/>
      <c r="B325" s="312"/>
      <c r="C325" s="313"/>
      <c r="D325" s="312"/>
      <c r="E325" s="312"/>
      <c r="F325" s="312"/>
      <c r="G325" s="312"/>
      <c r="H325" s="312"/>
      <c r="I325" s="312"/>
      <c r="J325" s="312"/>
      <c r="K325" s="312"/>
      <c r="L325" s="312"/>
      <c r="M325" s="312"/>
      <c r="N325" s="312"/>
      <c r="O325" s="312"/>
    </row>
    <row r="326" spans="1:15" x14ac:dyDescent="0.2">
      <c r="A326" s="312"/>
      <c r="B326" s="312"/>
      <c r="C326" s="313"/>
      <c r="D326" s="312"/>
      <c r="E326" s="312"/>
      <c r="F326" s="312"/>
      <c r="G326" s="312"/>
      <c r="H326" s="312"/>
      <c r="I326" s="312"/>
      <c r="J326" s="312"/>
      <c r="K326" s="312"/>
      <c r="L326" s="312"/>
      <c r="M326" s="312"/>
      <c r="N326" s="312"/>
      <c r="O326" s="312"/>
    </row>
    <row r="327" spans="1:15" x14ac:dyDescent="0.2">
      <c r="A327" s="312"/>
      <c r="B327" s="312"/>
      <c r="C327" s="313"/>
      <c r="D327" s="312"/>
      <c r="E327" s="312"/>
      <c r="F327" s="312"/>
      <c r="G327" s="312"/>
      <c r="H327" s="312"/>
      <c r="I327" s="312"/>
      <c r="J327" s="312"/>
      <c r="K327" s="312"/>
      <c r="L327" s="312"/>
      <c r="M327" s="312"/>
      <c r="N327" s="312"/>
      <c r="O327" s="312"/>
    </row>
    <row r="328" spans="1:15" x14ac:dyDescent="0.2">
      <c r="A328" s="312"/>
      <c r="B328" s="312"/>
      <c r="C328" s="313"/>
      <c r="D328" s="312"/>
      <c r="E328" s="312"/>
      <c r="F328" s="312"/>
      <c r="G328" s="312"/>
      <c r="H328" s="312"/>
      <c r="I328" s="312"/>
      <c r="J328" s="312"/>
      <c r="K328" s="312"/>
      <c r="L328" s="312"/>
      <c r="M328" s="312"/>
      <c r="N328" s="312"/>
      <c r="O328" s="312"/>
    </row>
    <row r="329" spans="1:15" x14ac:dyDescent="0.2">
      <c r="A329" s="312"/>
      <c r="B329" s="312"/>
      <c r="C329" s="313"/>
      <c r="D329" s="312"/>
      <c r="E329" s="312"/>
      <c r="F329" s="312"/>
      <c r="G329" s="312"/>
      <c r="H329" s="312"/>
      <c r="I329" s="312"/>
      <c r="J329" s="312"/>
      <c r="K329" s="312"/>
      <c r="L329" s="312"/>
      <c r="M329" s="312"/>
      <c r="N329" s="312"/>
      <c r="O329" s="312"/>
    </row>
    <row r="330" spans="1:15" x14ac:dyDescent="0.2">
      <c r="A330" s="312"/>
      <c r="B330" s="312"/>
      <c r="C330" s="313"/>
      <c r="D330" s="312"/>
      <c r="E330" s="312"/>
      <c r="F330" s="312"/>
      <c r="G330" s="312"/>
      <c r="H330" s="312"/>
      <c r="I330" s="312"/>
      <c r="J330" s="312"/>
      <c r="K330" s="312"/>
      <c r="L330" s="312"/>
      <c r="M330" s="312"/>
      <c r="N330" s="312"/>
      <c r="O330" s="312"/>
    </row>
    <row r="331" spans="1:15" x14ac:dyDescent="0.2">
      <c r="A331" s="312"/>
      <c r="B331" s="312"/>
      <c r="C331" s="313"/>
      <c r="D331" s="312"/>
      <c r="E331" s="312"/>
      <c r="F331" s="312"/>
      <c r="G331" s="312"/>
      <c r="H331" s="312"/>
      <c r="I331" s="312"/>
      <c r="J331" s="312"/>
      <c r="K331" s="312"/>
      <c r="L331" s="312"/>
      <c r="M331" s="312"/>
      <c r="N331" s="312"/>
      <c r="O331" s="312"/>
    </row>
    <row r="332" spans="1:15" x14ac:dyDescent="0.2">
      <c r="A332" s="312"/>
      <c r="B332" s="312"/>
      <c r="C332" s="313"/>
      <c r="D332" s="312"/>
      <c r="E332" s="312"/>
      <c r="F332" s="312"/>
      <c r="G332" s="312"/>
      <c r="H332" s="312"/>
      <c r="I332" s="312"/>
      <c r="J332" s="312"/>
      <c r="K332" s="312"/>
      <c r="L332" s="312"/>
      <c r="M332" s="312"/>
      <c r="N332" s="312"/>
      <c r="O332" s="312"/>
    </row>
    <row r="333" spans="1:15" x14ac:dyDescent="0.2">
      <c r="A333" s="312"/>
      <c r="B333" s="312"/>
      <c r="C333" s="313"/>
      <c r="D333" s="312"/>
      <c r="E333" s="312"/>
      <c r="F333" s="312"/>
      <c r="G333" s="312"/>
      <c r="H333" s="312"/>
      <c r="I333" s="312"/>
      <c r="J333" s="312"/>
      <c r="K333" s="312"/>
      <c r="L333" s="312"/>
      <c r="M333" s="312"/>
      <c r="N333" s="312"/>
      <c r="O333" s="312"/>
    </row>
    <row r="334" spans="1:15" x14ac:dyDescent="0.2">
      <c r="A334" s="312"/>
      <c r="B334" s="312"/>
      <c r="C334" s="313"/>
      <c r="D334" s="312"/>
      <c r="E334" s="312"/>
      <c r="F334" s="312"/>
      <c r="G334" s="312"/>
      <c r="H334" s="312"/>
      <c r="I334" s="312"/>
      <c r="J334" s="312"/>
      <c r="K334" s="312"/>
      <c r="L334" s="312"/>
      <c r="M334" s="312"/>
      <c r="N334" s="312"/>
      <c r="O334" s="312"/>
    </row>
    <row r="335" spans="1:15" x14ac:dyDescent="0.2">
      <c r="A335" s="312"/>
      <c r="B335" s="312"/>
      <c r="C335" s="313"/>
      <c r="D335" s="312"/>
      <c r="E335" s="312"/>
      <c r="F335" s="312"/>
      <c r="G335" s="312"/>
      <c r="H335" s="312"/>
      <c r="I335" s="312"/>
      <c r="J335" s="312"/>
      <c r="K335" s="312"/>
      <c r="L335" s="312"/>
      <c r="M335" s="312"/>
      <c r="N335" s="312"/>
      <c r="O335" s="312"/>
    </row>
    <row r="336" spans="1:15" x14ac:dyDescent="0.2">
      <c r="A336" s="312"/>
      <c r="B336" s="312"/>
      <c r="C336" s="313"/>
      <c r="D336" s="312"/>
      <c r="E336" s="312"/>
      <c r="F336" s="312"/>
      <c r="G336" s="312"/>
      <c r="H336" s="312"/>
      <c r="I336" s="312"/>
      <c r="J336" s="312"/>
      <c r="K336" s="312"/>
      <c r="L336" s="312"/>
      <c r="M336" s="312"/>
      <c r="N336" s="312"/>
      <c r="O336" s="312"/>
    </row>
    <row r="337" spans="1:15" x14ac:dyDescent="0.2">
      <c r="A337" s="312"/>
      <c r="B337" s="312"/>
      <c r="C337" s="313"/>
      <c r="D337" s="312"/>
      <c r="E337" s="312"/>
      <c r="F337" s="312"/>
      <c r="G337" s="312"/>
      <c r="H337" s="312"/>
      <c r="I337" s="312"/>
      <c r="J337" s="312"/>
      <c r="K337" s="312"/>
      <c r="L337" s="312"/>
      <c r="M337" s="312"/>
      <c r="N337" s="312"/>
      <c r="O337" s="312"/>
    </row>
    <row r="338" spans="1:15" x14ac:dyDescent="0.2">
      <c r="A338" s="312"/>
      <c r="B338" s="312"/>
      <c r="C338" s="313"/>
      <c r="D338" s="312"/>
      <c r="E338" s="312"/>
      <c r="F338" s="312"/>
      <c r="G338" s="312"/>
      <c r="H338" s="312"/>
      <c r="I338" s="312"/>
      <c r="J338" s="312"/>
      <c r="K338" s="312"/>
      <c r="L338" s="312"/>
      <c r="M338" s="312"/>
      <c r="N338" s="312"/>
      <c r="O338" s="312"/>
    </row>
    <row r="339" spans="1:15" x14ac:dyDescent="0.2">
      <c r="A339" s="312"/>
      <c r="B339" s="312"/>
      <c r="C339" s="313"/>
      <c r="D339" s="312"/>
      <c r="E339" s="312"/>
      <c r="F339" s="312"/>
      <c r="G339" s="312"/>
      <c r="H339" s="312"/>
      <c r="I339" s="312"/>
      <c r="J339" s="312"/>
      <c r="K339" s="312"/>
      <c r="L339" s="312"/>
      <c r="M339" s="312"/>
      <c r="N339" s="312"/>
      <c r="O339" s="312"/>
    </row>
    <row r="340" spans="1:15" x14ac:dyDescent="0.2">
      <c r="A340" s="312"/>
      <c r="B340" s="312"/>
      <c r="C340" s="313"/>
      <c r="D340" s="312"/>
      <c r="E340" s="312"/>
      <c r="F340" s="312"/>
      <c r="G340" s="312"/>
      <c r="H340" s="312"/>
      <c r="I340" s="312"/>
      <c r="J340" s="312"/>
      <c r="K340" s="312"/>
      <c r="L340" s="312"/>
      <c r="M340" s="312"/>
      <c r="N340" s="312"/>
      <c r="O340" s="312"/>
    </row>
    <row r="341" spans="1:15" x14ac:dyDescent="0.2">
      <c r="A341" s="312"/>
      <c r="B341" s="312"/>
      <c r="C341" s="313"/>
      <c r="D341" s="312"/>
      <c r="E341" s="312"/>
      <c r="F341" s="312"/>
      <c r="G341" s="312"/>
      <c r="H341" s="312"/>
      <c r="I341" s="312"/>
      <c r="J341" s="312"/>
      <c r="K341" s="312"/>
      <c r="L341" s="312"/>
      <c r="M341" s="312"/>
      <c r="N341" s="312"/>
      <c r="O341" s="312"/>
    </row>
    <row r="342" spans="1:15" x14ac:dyDescent="0.2">
      <c r="A342" s="312"/>
      <c r="B342" s="312"/>
      <c r="C342" s="313"/>
      <c r="D342" s="312"/>
      <c r="E342" s="312"/>
      <c r="F342" s="312"/>
      <c r="G342" s="312"/>
      <c r="H342" s="312"/>
      <c r="I342" s="312"/>
      <c r="J342" s="312"/>
      <c r="K342" s="312"/>
      <c r="L342" s="312"/>
      <c r="M342" s="312"/>
      <c r="N342" s="312"/>
      <c r="O342" s="312"/>
    </row>
    <row r="343" spans="1:15" x14ac:dyDescent="0.2">
      <c r="A343" s="312"/>
      <c r="B343" s="312"/>
      <c r="C343" s="313"/>
      <c r="D343" s="312"/>
      <c r="E343" s="312"/>
      <c r="F343" s="312"/>
      <c r="G343" s="312"/>
      <c r="H343" s="312"/>
      <c r="I343" s="312"/>
      <c r="J343" s="312"/>
      <c r="K343" s="312"/>
      <c r="L343" s="312"/>
      <c r="M343" s="312"/>
      <c r="N343" s="312"/>
      <c r="O343" s="312"/>
    </row>
    <row r="344" spans="1:15" x14ac:dyDescent="0.2">
      <c r="A344" s="312"/>
      <c r="B344" s="312"/>
      <c r="C344" s="313"/>
      <c r="D344" s="312"/>
      <c r="E344" s="312"/>
      <c r="F344" s="312"/>
      <c r="G344" s="312"/>
      <c r="H344" s="312"/>
      <c r="I344" s="312"/>
      <c r="J344" s="312"/>
      <c r="K344" s="312"/>
      <c r="L344" s="312"/>
      <c r="M344" s="312"/>
      <c r="N344" s="312"/>
      <c r="O344" s="312"/>
    </row>
    <row r="345" spans="1:15" x14ac:dyDescent="0.2">
      <c r="A345" s="312"/>
      <c r="B345" s="312"/>
      <c r="C345" s="313"/>
      <c r="D345" s="312"/>
      <c r="E345" s="312"/>
      <c r="F345" s="312"/>
      <c r="G345" s="312"/>
      <c r="H345" s="312"/>
      <c r="I345" s="312"/>
      <c r="J345" s="312"/>
      <c r="K345" s="312"/>
      <c r="L345" s="312"/>
      <c r="M345" s="312"/>
      <c r="N345" s="312"/>
      <c r="O345" s="312"/>
    </row>
    <row r="346" spans="1:15" x14ac:dyDescent="0.2">
      <c r="A346" s="312"/>
      <c r="B346" s="312"/>
      <c r="C346" s="313"/>
      <c r="D346" s="312"/>
      <c r="E346" s="312"/>
      <c r="F346" s="312"/>
      <c r="G346" s="312"/>
      <c r="H346" s="312"/>
      <c r="I346" s="312"/>
      <c r="J346" s="312"/>
      <c r="K346" s="312"/>
      <c r="L346" s="312"/>
      <c r="M346" s="312"/>
      <c r="N346" s="312"/>
      <c r="O346" s="312"/>
    </row>
    <row r="347" spans="1:15" x14ac:dyDescent="0.2">
      <c r="A347" s="312"/>
      <c r="B347" s="312"/>
      <c r="C347" s="313"/>
      <c r="D347" s="312"/>
      <c r="E347" s="312"/>
      <c r="F347" s="312"/>
      <c r="G347" s="312"/>
      <c r="H347" s="312"/>
      <c r="I347" s="312"/>
      <c r="J347" s="312"/>
      <c r="K347" s="312"/>
      <c r="L347" s="312"/>
      <c r="M347" s="312"/>
      <c r="N347" s="312"/>
      <c r="O347" s="312"/>
    </row>
    <row r="348" spans="1:15" x14ac:dyDescent="0.2">
      <c r="A348" s="312"/>
      <c r="B348" s="312"/>
      <c r="C348" s="313"/>
      <c r="D348" s="312"/>
      <c r="E348" s="312"/>
      <c r="F348" s="312"/>
      <c r="G348" s="312"/>
      <c r="H348" s="312"/>
      <c r="I348" s="312"/>
      <c r="J348" s="312"/>
      <c r="K348" s="312"/>
      <c r="L348" s="312"/>
      <c r="M348" s="312"/>
      <c r="N348" s="312"/>
      <c r="O348" s="312"/>
    </row>
    <row r="349" spans="1:15" x14ac:dyDescent="0.2">
      <c r="A349" s="312"/>
      <c r="B349" s="312"/>
      <c r="C349" s="313"/>
      <c r="D349" s="312"/>
      <c r="E349" s="312"/>
      <c r="F349" s="312"/>
      <c r="G349" s="312"/>
      <c r="H349" s="312"/>
      <c r="I349" s="312"/>
      <c r="J349" s="312"/>
      <c r="K349" s="312"/>
      <c r="L349" s="312"/>
      <c r="M349" s="312"/>
      <c r="N349" s="312"/>
      <c r="O349" s="312"/>
    </row>
    <row r="350" spans="1:15" x14ac:dyDescent="0.2">
      <c r="A350" s="312"/>
      <c r="B350" s="312"/>
      <c r="C350" s="313"/>
      <c r="D350" s="312"/>
      <c r="E350" s="312"/>
      <c r="F350" s="312"/>
      <c r="G350" s="312"/>
      <c r="H350" s="312"/>
      <c r="I350" s="312"/>
      <c r="J350" s="312"/>
      <c r="K350" s="312"/>
      <c r="L350" s="312"/>
      <c r="M350" s="312"/>
      <c r="N350" s="312"/>
      <c r="O350" s="312"/>
    </row>
    <row r="351" spans="1:15" x14ac:dyDescent="0.2">
      <c r="A351" s="312"/>
      <c r="B351" s="312"/>
      <c r="C351" s="313"/>
      <c r="D351" s="312"/>
      <c r="E351" s="312"/>
      <c r="F351" s="312"/>
      <c r="G351" s="312"/>
      <c r="H351" s="312"/>
      <c r="I351" s="312"/>
      <c r="J351" s="312"/>
      <c r="K351" s="312"/>
      <c r="L351" s="312"/>
      <c r="M351" s="312"/>
      <c r="N351" s="312"/>
      <c r="O351" s="312"/>
    </row>
    <row r="352" spans="1:15" x14ac:dyDescent="0.2">
      <c r="A352" s="312"/>
      <c r="B352" s="312"/>
      <c r="C352" s="313"/>
      <c r="D352" s="312"/>
      <c r="E352" s="312"/>
      <c r="F352" s="312"/>
      <c r="G352" s="312"/>
      <c r="H352" s="312"/>
      <c r="I352" s="312"/>
      <c r="J352" s="312"/>
      <c r="K352" s="312"/>
      <c r="L352" s="312"/>
      <c r="M352" s="312"/>
      <c r="N352" s="312"/>
      <c r="O352" s="312"/>
    </row>
    <row r="353" spans="1:15" x14ac:dyDescent="0.2">
      <c r="A353" s="312"/>
      <c r="B353" s="312"/>
      <c r="C353" s="313"/>
      <c r="D353" s="312"/>
      <c r="E353" s="312"/>
      <c r="F353" s="312"/>
      <c r="G353" s="312"/>
      <c r="H353" s="312"/>
      <c r="I353" s="312"/>
      <c r="J353" s="312"/>
      <c r="K353" s="312"/>
      <c r="L353" s="312"/>
      <c r="M353" s="312"/>
      <c r="N353" s="312"/>
      <c r="O353" s="312"/>
    </row>
    <row r="354" spans="1:15" x14ac:dyDescent="0.2">
      <c r="A354" s="312"/>
      <c r="B354" s="312"/>
      <c r="C354" s="313"/>
      <c r="D354" s="312"/>
      <c r="E354" s="312"/>
      <c r="F354" s="312"/>
      <c r="G354" s="312"/>
      <c r="H354" s="312"/>
      <c r="I354" s="312"/>
      <c r="J354" s="312"/>
      <c r="K354" s="312"/>
      <c r="L354" s="312"/>
      <c r="M354" s="312"/>
      <c r="N354" s="312"/>
      <c r="O354" s="312"/>
    </row>
    <row r="355" spans="1:15" x14ac:dyDescent="0.2">
      <c r="A355" s="312"/>
      <c r="B355" s="312"/>
      <c r="C355" s="313"/>
      <c r="D355" s="312"/>
      <c r="E355" s="312"/>
      <c r="F355" s="312"/>
      <c r="G355" s="312"/>
      <c r="H355" s="312"/>
      <c r="I355" s="312"/>
      <c r="J355" s="312"/>
      <c r="K355" s="312"/>
      <c r="L355" s="312"/>
      <c r="M355" s="312"/>
      <c r="N355" s="312"/>
      <c r="O355" s="312"/>
    </row>
    <row r="356" spans="1:15" x14ac:dyDescent="0.2">
      <c r="A356" s="312"/>
      <c r="B356" s="312"/>
      <c r="C356" s="313"/>
      <c r="D356" s="312"/>
      <c r="E356" s="312"/>
      <c r="F356" s="312"/>
      <c r="G356" s="312"/>
      <c r="H356" s="312"/>
      <c r="I356" s="312"/>
      <c r="J356" s="312"/>
      <c r="K356" s="312"/>
      <c r="L356" s="312"/>
      <c r="M356" s="312"/>
      <c r="N356" s="312"/>
      <c r="O356" s="312"/>
    </row>
    <row r="357" spans="1:15" x14ac:dyDescent="0.2">
      <c r="A357" s="312"/>
      <c r="B357" s="312"/>
      <c r="C357" s="313"/>
      <c r="D357" s="312"/>
      <c r="E357" s="312"/>
      <c r="F357" s="312"/>
      <c r="G357" s="312"/>
      <c r="H357" s="312"/>
      <c r="I357" s="312"/>
      <c r="J357" s="312"/>
      <c r="K357" s="312"/>
      <c r="L357" s="312"/>
      <c r="M357" s="312"/>
      <c r="N357" s="312"/>
      <c r="O357" s="312"/>
    </row>
    <row r="358" spans="1:15" x14ac:dyDescent="0.2">
      <c r="A358" s="312"/>
      <c r="B358" s="312"/>
      <c r="C358" s="313"/>
      <c r="D358" s="312"/>
      <c r="E358" s="312"/>
      <c r="F358" s="312"/>
      <c r="G358" s="312"/>
      <c r="H358" s="312"/>
      <c r="I358" s="312"/>
      <c r="J358" s="312"/>
      <c r="K358" s="312"/>
      <c r="L358" s="312"/>
      <c r="M358" s="312"/>
      <c r="N358" s="312"/>
      <c r="O358" s="312"/>
    </row>
    <row r="359" spans="1:15" x14ac:dyDescent="0.2">
      <c r="A359" s="312"/>
      <c r="B359" s="312"/>
      <c r="C359" s="313"/>
      <c r="D359" s="312"/>
      <c r="E359" s="312"/>
      <c r="F359" s="312"/>
      <c r="G359" s="312"/>
      <c r="H359" s="312"/>
      <c r="I359" s="312"/>
      <c r="J359" s="312"/>
      <c r="K359" s="312"/>
      <c r="L359" s="312"/>
      <c r="M359" s="312"/>
      <c r="N359" s="312"/>
      <c r="O359" s="312"/>
    </row>
    <row r="360" spans="1:15" x14ac:dyDescent="0.2">
      <c r="A360" s="312"/>
      <c r="B360" s="312"/>
      <c r="C360" s="313"/>
      <c r="D360" s="312"/>
      <c r="E360" s="312"/>
      <c r="F360" s="312"/>
      <c r="G360" s="312"/>
      <c r="H360" s="312"/>
      <c r="I360" s="312"/>
      <c r="J360" s="312"/>
      <c r="K360" s="312"/>
      <c r="L360" s="312"/>
      <c r="M360" s="312"/>
      <c r="N360" s="312"/>
      <c r="O360" s="312"/>
    </row>
    <row r="361" spans="1:15" x14ac:dyDescent="0.2">
      <c r="A361" s="312"/>
      <c r="B361" s="312"/>
      <c r="C361" s="313"/>
      <c r="D361" s="312"/>
      <c r="E361" s="312"/>
      <c r="F361" s="312"/>
      <c r="G361" s="312"/>
      <c r="H361" s="312"/>
      <c r="I361" s="312"/>
      <c r="J361" s="312"/>
      <c r="K361" s="312"/>
      <c r="L361" s="312"/>
      <c r="M361" s="312"/>
      <c r="N361" s="312"/>
      <c r="O361" s="312"/>
    </row>
    <row r="362" spans="1:15" x14ac:dyDescent="0.2">
      <c r="A362" s="312"/>
      <c r="B362" s="312"/>
      <c r="C362" s="313"/>
      <c r="D362" s="312"/>
      <c r="E362" s="312"/>
      <c r="F362" s="312"/>
      <c r="G362" s="312"/>
      <c r="H362" s="312"/>
      <c r="I362" s="312"/>
      <c r="J362" s="312"/>
      <c r="K362" s="312"/>
      <c r="L362" s="312"/>
      <c r="M362" s="312"/>
      <c r="N362" s="312"/>
      <c r="O362" s="312"/>
    </row>
    <row r="363" spans="1:15" x14ac:dyDescent="0.2">
      <c r="A363" s="312"/>
      <c r="B363" s="312"/>
      <c r="C363" s="313"/>
      <c r="D363" s="312"/>
      <c r="E363" s="312"/>
      <c r="F363" s="312"/>
      <c r="G363" s="312"/>
      <c r="H363" s="312"/>
      <c r="I363" s="312"/>
      <c r="J363" s="312"/>
      <c r="K363" s="312"/>
      <c r="L363" s="312"/>
      <c r="M363" s="312"/>
      <c r="N363" s="312"/>
      <c r="O363" s="312"/>
    </row>
    <row r="364" spans="1:15" x14ac:dyDescent="0.2">
      <c r="A364" s="312"/>
      <c r="B364" s="312"/>
      <c r="C364" s="313"/>
      <c r="D364" s="312"/>
      <c r="E364" s="312"/>
      <c r="F364" s="312"/>
      <c r="G364" s="312"/>
      <c r="H364" s="312"/>
      <c r="I364" s="312"/>
      <c r="J364" s="312"/>
      <c r="K364" s="312"/>
      <c r="L364" s="312"/>
      <c r="M364" s="312"/>
      <c r="N364" s="312"/>
      <c r="O364" s="312"/>
    </row>
    <row r="365" spans="1:15" x14ac:dyDescent="0.2">
      <c r="A365" s="312"/>
      <c r="B365" s="312"/>
      <c r="C365" s="313"/>
      <c r="D365" s="312"/>
      <c r="E365" s="312"/>
      <c r="F365" s="312"/>
      <c r="G365" s="312"/>
      <c r="H365" s="312"/>
      <c r="I365" s="312"/>
      <c r="J365" s="312"/>
      <c r="K365" s="312"/>
      <c r="L365" s="312"/>
      <c r="M365" s="312"/>
      <c r="N365" s="312"/>
      <c r="O365" s="312"/>
    </row>
    <row r="366" spans="1:15" x14ac:dyDescent="0.2">
      <c r="A366" s="312"/>
      <c r="B366" s="312"/>
      <c r="C366" s="313"/>
      <c r="D366" s="312"/>
      <c r="E366" s="312"/>
      <c r="F366" s="312"/>
      <c r="G366" s="312"/>
      <c r="H366" s="312"/>
      <c r="I366" s="312"/>
      <c r="J366" s="312"/>
      <c r="K366" s="312"/>
      <c r="L366" s="312"/>
      <c r="M366" s="312"/>
      <c r="N366" s="312"/>
      <c r="O366" s="312"/>
    </row>
    <row r="367" spans="1:15" x14ac:dyDescent="0.2">
      <c r="A367" s="312"/>
      <c r="B367" s="312"/>
      <c r="C367" s="313"/>
      <c r="D367" s="312"/>
      <c r="E367" s="312"/>
      <c r="F367" s="312"/>
      <c r="G367" s="312"/>
      <c r="H367" s="312"/>
      <c r="I367" s="312"/>
      <c r="J367" s="312"/>
      <c r="K367" s="312"/>
      <c r="L367" s="312"/>
      <c r="M367" s="312"/>
      <c r="N367" s="312"/>
      <c r="O367" s="312"/>
    </row>
    <row r="368" spans="1:15" x14ac:dyDescent="0.2">
      <c r="A368" s="312"/>
      <c r="B368" s="312"/>
      <c r="C368" s="313"/>
      <c r="D368" s="312"/>
      <c r="E368" s="312"/>
      <c r="F368" s="312"/>
      <c r="G368" s="312"/>
      <c r="H368" s="312"/>
      <c r="I368" s="312"/>
      <c r="J368" s="312"/>
      <c r="K368" s="312"/>
      <c r="L368" s="312"/>
      <c r="M368" s="312"/>
      <c r="N368" s="312"/>
      <c r="O368" s="312"/>
    </row>
    <row r="369" spans="1:15" x14ac:dyDescent="0.2">
      <c r="A369" s="312"/>
      <c r="B369" s="312"/>
      <c r="C369" s="313"/>
      <c r="D369" s="312"/>
      <c r="E369" s="312"/>
      <c r="F369" s="312"/>
      <c r="G369" s="312"/>
      <c r="H369" s="312"/>
      <c r="I369" s="312"/>
      <c r="J369" s="312"/>
      <c r="K369" s="312"/>
      <c r="L369" s="312"/>
      <c r="M369" s="312"/>
      <c r="N369" s="312"/>
      <c r="O369" s="312"/>
    </row>
    <row r="370" spans="1:15" x14ac:dyDescent="0.2">
      <c r="A370" s="312"/>
      <c r="B370" s="312"/>
      <c r="C370" s="313"/>
      <c r="D370" s="312"/>
      <c r="E370" s="312"/>
      <c r="F370" s="312"/>
      <c r="G370" s="312"/>
      <c r="H370" s="312"/>
      <c r="I370" s="312"/>
      <c r="J370" s="312"/>
      <c r="K370" s="312"/>
      <c r="L370" s="312"/>
      <c r="M370" s="312"/>
      <c r="N370" s="312"/>
      <c r="O370" s="312"/>
    </row>
    <row r="371" spans="1:15" x14ac:dyDescent="0.2">
      <c r="A371" s="312"/>
      <c r="B371" s="312"/>
      <c r="C371" s="313"/>
      <c r="D371" s="312"/>
      <c r="E371" s="312"/>
      <c r="F371" s="312"/>
      <c r="G371" s="312"/>
      <c r="H371" s="312"/>
      <c r="I371" s="312"/>
      <c r="J371" s="312"/>
      <c r="K371" s="312"/>
      <c r="L371" s="312"/>
      <c r="M371" s="312"/>
      <c r="N371" s="312"/>
      <c r="O371" s="312"/>
    </row>
    <row r="372" spans="1:15" x14ac:dyDescent="0.2">
      <c r="A372" s="312"/>
      <c r="B372" s="312"/>
      <c r="C372" s="313"/>
      <c r="D372" s="312"/>
      <c r="E372" s="312"/>
      <c r="F372" s="312"/>
      <c r="G372" s="312"/>
      <c r="H372" s="312"/>
      <c r="I372" s="312"/>
      <c r="J372" s="312"/>
      <c r="K372" s="312"/>
      <c r="L372" s="312"/>
      <c r="M372" s="312"/>
      <c r="N372" s="312"/>
      <c r="O372" s="312"/>
    </row>
    <row r="373" spans="1:15" x14ac:dyDescent="0.2">
      <c r="A373" s="312"/>
      <c r="B373" s="312"/>
      <c r="C373" s="313"/>
      <c r="D373" s="312"/>
      <c r="E373" s="312"/>
      <c r="F373" s="312"/>
      <c r="G373" s="312"/>
      <c r="H373" s="312"/>
      <c r="I373" s="312"/>
      <c r="J373" s="312"/>
      <c r="K373" s="312"/>
      <c r="L373" s="312"/>
      <c r="M373" s="312"/>
      <c r="N373" s="312"/>
      <c r="O373" s="312"/>
    </row>
    <row r="374" spans="1:15" x14ac:dyDescent="0.2">
      <c r="A374" s="312"/>
      <c r="B374" s="312"/>
      <c r="C374" s="313"/>
      <c r="D374" s="312"/>
      <c r="E374" s="312"/>
      <c r="F374" s="312"/>
      <c r="G374" s="312"/>
      <c r="H374" s="312"/>
      <c r="I374" s="312"/>
      <c r="J374" s="312"/>
      <c r="K374" s="312"/>
      <c r="L374" s="312"/>
      <c r="M374" s="312"/>
      <c r="N374" s="312"/>
      <c r="O374" s="312"/>
    </row>
    <row r="375" spans="1:15" x14ac:dyDescent="0.2">
      <c r="A375" s="312"/>
      <c r="B375" s="312"/>
      <c r="C375" s="313"/>
      <c r="D375" s="312"/>
      <c r="E375" s="312"/>
      <c r="F375" s="312"/>
      <c r="G375" s="312"/>
      <c r="H375" s="312"/>
      <c r="I375" s="312"/>
      <c r="J375" s="312"/>
      <c r="K375" s="312"/>
      <c r="L375" s="312"/>
      <c r="M375" s="312"/>
      <c r="N375" s="312"/>
      <c r="O375" s="312"/>
    </row>
    <row r="376" spans="1:15" x14ac:dyDescent="0.2">
      <c r="A376" s="312"/>
      <c r="B376" s="312"/>
      <c r="C376" s="313"/>
      <c r="D376" s="312"/>
      <c r="E376" s="312"/>
      <c r="F376" s="312"/>
      <c r="G376" s="312"/>
      <c r="H376" s="312"/>
      <c r="I376" s="312"/>
      <c r="J376" s="312"/>
      <c r="K376" s="312"/>
      <c r="L376" s="312"/>
      <c r="M376" s="312"/>
      <c r="N376" s="312"/>
      <c r="O376" s="312"/>
    </row>
    <row r="377" spans="1:15" x14ac:dyDescent="0.2">
      <c r="A377" s="312"/>
      <c r="B377" s="312"/>
      <c r="C377" s="313"/>
      <c r="D377" s="312"/>
      <c r="E377" s="312"/>
      <c r="F377" s="312"/>
      <c r="G377" s="312"/>
      <c r="H377" s="312"/>
      <c r="I377" s="312"/>
      <c r="J377" s="312"/>
      <c r="K377" s="312"/>
      <c r="L377" s="312"/>
      <c r="M377" s="312"/>
      <c r="N377" s="312"/>
      <c r="O377" s="312"/>
    </row>
    <row r="378" spans="1:15" x14ac:dyDescent="0.2">
      <c r="A378" s="312"/>
      <c r="B378" s="312"/>
      <c r="C378" s="313"/>
      <c r="D378" s="312"/>
      <c r="E378" s="312"/>
      <c r="F378" s="312"/>
      <c r="G378" s="312"/>
      <c r="H378" s="312"/>
      <c r="I378" s="312"/>
      <c r="J378" s="312"/>
      <c r="K378" s="312"/>
      <c r="L378" s="312"/>
      <c r="M378" s="312"/>
      <c r="N378" s="312"/>
      <c r="O378" s="312"/>
    </row>
    <row r="379" spans="1:15" x14ac:dyDescent="0.2">
      <c r="A379" s="312"/>
      <c r="B379" s="312"/>
      <c r="C379" s="313"/>
      <c r="D379" s="312"/>
      <c r="E379" s="312"/>
      <c r="F379" s="312"/>
      <c r="G379" s="312"/>
      <c r="H379" s="312"/>
      <c r="I379" s="312"/>
      <c r="J379" s="312"/>
      <c r="K379" s="312"/>
      <c r="L379" s="312"/>
      <c r="M379" s="312"/>
      <c r="N379" s="312"/>
      <c r="O379" s="312"/>
    </row>
    <row r="380" spans="1:15" x14ac:dyDescent="0.2">
      <c r="A380" s="312"/>
      <c r="B380" s="312"/>
      <c r="C380" s="313"/>
      <c r="D380" s="312"/>
      <c r="E380" s="312"/>
      <c r="F380" s="312"/>
      <c r="G380" s="312"/>
      <c r="H380" s="312"/>
      <c r="I380" s="312"/>
      <c r="J380" s="312"/>
      <c r="K380" s="312"/>
      <c r="L380" s="312"/>
      <c r="M380" s="312"/>
      <c r="N380" s="312"/>
      <c r="O380" s="312"/>
    </row>
    <row r="381" spans="1:15" x14ac:dyDescent="0.2">
      <c r="A381" s="312"/>
      <c r="B381" s="312"/>
      <c r="C381" s="313"/>
      <c r="D381" s="312"/>
      <c r="E381" s="312"/>
      <c r="F381" s="312"/>
      <c r="G381" s="312"/>
      <c r="H381" s="312"/>
      <c r="I381" s="312"/>
      <c r="J381" s="312"/>
      <c r="K381" s="312"/>
      <c r="L381" s="312"/>
      <c r="M381" s="312"/>
      <c r="N381" s="312"/>
      <c r="O381" s="312"/>
    </row>
    <row r="382" spans="1:15" x14ac:dyDescent="0.2">
      <c r="A382" s="312"/>
      <c r="B382" s="312"/>
      <c r="C382" s="313"/>
      <c r="D382" s="312"/>
      <c r="E382" s="312"/>
      <c r="F382" s="312"/>
      <c r="G382" s="312"/>
      <c r="H382" s="312"/>
      <c r="I382" s="312"/>
      <c r="J382" s="312"/>
      <c r="K382" s="312"/>
      <c r="L382" s="312"/>
      <c r="M382" s="312"/>
      <c r="N382" s="312"/>
      <c r="O382" s="312"/>
    </row>
    <row r="383" spans="1:15" x14ac:dyDescent="0.2">
      <c r="A383" s="312"/>
      <c r="B383" s="312"/>
      <c r="C383" s="313"/>
      <c r="D383" s="312"/>
      <c r="E383" s="312"/>
      <c r="F383" s="312"/>
      <c r="G383" s="312"/>
      <c r="H383" s="312"/>
      <c r="I383" s="312"/>
      <c r="J383" s="312"/>
      <c r="K383" s="312"/>
      <c r="L383" s="312"/>
      <c r="M383" s="312"/>
      <c r="N383" s="312"/>
      <c r="O383" s="312"/>
    </row>
    <row r="384" spans="1:15" x14ac:dyDescent="0.2">
      <c r="A384" s="312"/>
      <c r="B384" s="312"/>
      <c r="C384" s="313"/>
      <c r="D384" s="312"/>
      <c r="E384" s="312"/>
      <c r="F384" s="312"/>
      <c r="G384" s="312"/>
      <c r="H384" s="312"/>
      <c r="I384" s="312"/>
      <c r="J384" s="312"/>
      <c r="K384" s="312"/>
      <c r="L384" s="312"/>
      <c r="M384" s="312"/>
      <c r="N384" s="312"/>
      <c r="O384" s="312"/>
    </row>
    <row r="385" spans="1:15" x14ac:dyDescent="0.2">
      <c r="A385" s="312"/>
      <c r="B385" s="312"/>
      <c r="C385" s="313"/>
      <c r="D385" s="312"/>
      <c r="E385" s="312"/>
      <c r="F385" s="312"/>
      <c r="G385" s="312"/>
      <c r="H385" s="312"/>
      <c r="I385" s="312"/>
      <c r="J385" s="312"/>
      <c r="K385" s="312"/>
      <c r="L385" s="312"/>
      <c r="M385" s="312"/>
      <c r="N385" s="312"/>
      <c r="O385" s="312"/>
    </row>
    <row r="386" spans="1:15" x14ac:dyDescent="0.2">
      <c r="A386" s="312"/>
      <c r="B386" s="312"/>
      <c r="C386" s="313"/>
      <c r="D386" s="312"/>
      <c r="E386" s="312"/>
      <c r="F386" s="312"/>
      <c r="G386" s="312"/>
      <c r="H386" s="312"/>
      <c r="I386" s="312"/>
      <c r="J386" s="312"/>
      <c r="K386" s="312"/>
      <c r="L386" s="312"/>
      <c r="M386" s="312"/>
      <c r="N386" s="312"/>
      <c r="O386" s="312"/>
    </row>
    <row r="387" spans="1:15" x14ac:dyDescent="0.2">
      <c r="A387" s="312"/>
      <c r="B387" s="312"/>
      <c r="C387" s="313"/>
      <c r="D387" s="312"/>
      <c r="E387" s="312"/>
      <c r="F387" s="312"/>
      <c r="G387" s="312"/>
      <c r="H387" s="312"/>
      <c r="I387" s="312"/>
      <c r="J387" s="312"/>
      <c r="K387" s="312"/>
      <c r="L387" s="312"/>
      <c r="M387" s="312"/>
      <c r="N387" s="312"/>
      <c r="O387" s="312"/>
    </row>
    <row r="388" spans="1:15" x14ac:dyDescent="0.2">
      <c r="A388" s="312"/>
      <c r="B388" s="312"/>
      <c r="C388" s="313"/>
      <c r="D388" s="312"/>
      <c r="E388" s="312"/>
      <c r="F388" s="312"/>
      <c r="G388" s="312"/>
      <c r="H388" s="312"/>
      <c r="I388" s="312"/>
      <c r="J388" s="312"/>
      <c r="K388" s="312"/>
      <c r="L388" s="312"/>
      <c r="M388" s="312"/>
      <c r="N388" s="312"/>
      <c r="O388" s="312"/>
    </row>
    <row r="389" spans="1:15" x14ac:dyDescent="0.2">
      <c r="A389" s="312"/>
      <c r="B389" s="312"/>
      <c r="C389" s="313"/>
      <c r="D389" s="312"/>
      <c r="E389" s="312"/>
      <c r="F389" s="312"/>
      <c r="G389" s="312"/>
      <c r="H389" s="312"/>
      <c r="I389" s="312"/>
      <c r="J389" s="312"/>
      <c r="K389" s="312"/>
      <c r="L389" s="312"/>
      <c r="M389" s="312"/>
      <c r="N389" s="312"/>
      <c r="O389" s="312"/>
    </row>
    <row r="390" spans="1:15" x14ac:dyDescent="0.2">
      <c r="A390" s="312"/>
      <c r="B390" s="312"/>
      <c r="C390" s="313"/>
      <c r="D390" s="312"/>
      <c r="E390" s="312"/>
      <c r="F390" s="312"/>
      <c r="G390" s="312"/>
      <c r="H390" s="312"/>
      <c r="I390" s="312"/>
      <c r="J390" s="312"/>
      <c r="K390" s="312"/>
      <c r="L390" s="312"/>
      <c r="M390" s="312"/>
      <c r="N390" s="312"/>
      <c r="O390" s="312"/>
    </row>
    <row r="391" spans="1:15" x14ac:dyDescent="0.2">
      <c r="A391" s="312"/>
      <c r="B391" s="312"/>
      <c r="C391" s="313"/>
      <c r="D391" s="312"/>
      <c r="E391" s="312"/>
      <c r="F391" s="312"/>
      <c r="G391" s="312"/>
      <c r="H391" s="312"/>
      <c r="I391" s="312"/>
      <c r="J391" s="312"/>
      <c r="K391" s="312"/>
      <c r="L391" s="312"/>
      <c r="M391" s="312"/>
      <c r="N391" s="312"/>
      <c r="O391" s="312"/>
    </row>
    <row r="392" spans="1:15" x14ac:dyDescent="0.2">
      <c r="A392" s="312"/>
      <c r="B392" s="312"/>
      <c r="C392" s="313"/>
      <c r="D392" s="312"/>
      <c r="E392" s="312"/>
      <c r="F392" s="312"/>
      <c r="G392" s="312"/>
      <c r="H392" s="312"/>
      <c r="I392" s="312"/>
      <c r="J392" s="312"/>
      <c r="K392" s="312"/>
      <c r="L392" s="312"/>
      <c r="M392" s="312"/>
      <c r="N392" s="312"/>
      <c r="O392" s="312"/>
    </row>
    <row r="393" spans="1:15" x14ac:dyDescent="0.2">
      <c r="A393" s="312"/>
      <c r="B393" s="312"/>
      <c r="C393" s="313"/>
      <c r="D393" s="312"/>
      <c r="E393" s="312"/>
      <c r="F393" s="312"/>
      <c r="G393" s="312"/>
      <c r="H393" s="312"/>
      <c r="I393" s="312"/>
      <c r="J393" s="312"/>
      <c r="K393" s="312"/>
      <c r="L393" s="312"/>
      <c r="M393" s="312"/>
      <c r="N393" s="312"/>
      <c r="O393" s="312"/>
    </row>
    <row r="394" spans="1:15" x14ac:dyDescent="0.2">
      <c r="A394" s="312"/>
      <c r="B394" s="312"/>
      <c r="C394" s="313"/>
      <c r="D394" s="312"/>
      <c r="E394" s="312"/>
      <c r="F394" s="312"/>
      <c r="G394" s="312"/>
      <c r="H394" s="312"/>
      <c r="I394" s="312"/>
      <c r="J394" s="312"/>
      <c r="K394" s="312"/>
      <c r="L394" s="312"/>
      <c r="M394" s="312"/>
      <c r="N394" s="312"/>
      <c r="O394" s="312"/>
    </row>
    <row r="395" spans="1:15" x14ac:dyDescent="0.2">
      <c r="A395" s="312"/>
      <c r="B395" s="312"/>
      <c r="C395" s="313"/>
      <c r="D395" s="312"/>
      <c r="E395" s="312"/>
      <c r="F395" s="312"/>
      <c r="G395" s="312"/>
      <c r="H395" s="312"/>
      <c r="I395" s="312"/>
      <c r="J395" s="312"/>
      <c r="K395" s="312"/>
      <c r="L395" s="312"/>
      <c r="M395" s="312"/>
      <c r="N395" s="312"/>
      <c r="O395" s="312"/>
    </row>
    <row r="396" spans="1:15" x14ac:dyDescent="0.2">
      <c r="A396" s="312"/>
      <c r="B396" s="312"/>
      <c r="C396" s="313"/>
      <c r="D396" s="312"/>
      <c r="E396" s="312"/>
      <c r="F396" s="312"/>
      <c r="G396" s="312"/>
      <c r="H396" s="312"/>
      <c r="I396" s="312"/>
      <c r="J396" s="312"/>
      <c r="K396" s="312"/>
      <c r="L396" s="312"/>
      <c r="M396" s="312"/>
      <c r="N396" s="312"/>
      <c r="O396" s="312"/>
    </row>
    <row r="397" spans="1:15" x14ac:dyDescent="0.2">
      <c r="A397" s="312"/>
      <c r="B397" s="312"/>
      <c r="C397" s="313"/>
      <c r="D397" s="312"/>
      <c r="E397" s="312"/>
      <c r="F397" s="312"/>
      <c r="G397" s="312"/>
      <c r="H397" s="312"/>
      <c r="I397" s="312"/>
      <c r="J397" s="312"/>
      <c r="K397" s="312"/>
      <c r="L397" s="312"/>
      <c r="M397" s="312"/>
      <c r="N397" s="312"/>
      <c r="O397" s="312"/>
    </row>
    <row r="398" spans="1:15" x14ac:dyDescent="0.2">
      <c r="A398" s="312"/>
      <c r="B398" s="312"/>
      <c r="C398" s="313"/>
      <c r="D398" s="312"/>
      <c r="E398" s="312"/>
      <c r="F398" s="312"/>
      <c r="G398" s="312"/>
      <c r="H398" s="312"/>
      <c r="I398" s="312"/>
      <c r="J398" s="312"/>
      <c r="K398" s="312"/>
      <c r="L398" s="312"/>
      <c r="M398" s="312"/>
      <c r="N398" s="312"/>
      <c r="O398" s="312"/>
    </row>
    <row r="399" spans="1:15" x14ac:dyDescent="0.2">
      <c r="A399" s="312"/>
      <c r="B399" s="312"/>
      <c r="C399" s="313"/>
      <c r="D399" s="312"/>
      <c r="E399" s="312"/>
      <c r="F399" s="312"/>
      <c r="G399" s="312"/>
      <c r="H399" s="312"/>
      <c r="I399" s="312"/>
      <c r="J399" s="312"/>
      <c r="K399" s="312"/>
      <c r="L399" s="312"/>
      <c r="M399" s="312"/>
      <c r="N399" s="312"/>
      <c r="O399" s="312"/>
    </row>
    <row r="400" spans="1:15" x14ac:dyDescent="0.2">
      <c r="A400" s="312"/>
      <c r="B400" s="312"/>
      <c r="C400" s="313"/>
      <c r="D400" s="312"/>
      <c r="E400" s="312"/>
      <c r="F400" s="312"/>
      <c r="G400" s="312"/>
      <c r="H400" s="312"/>
      <c r="I400" s="312"/>
      <c r="J400" s="312"/>
      <c r="K400" s="312"/>
      <c r="L400" s="312"/>
      <c r="M400" s="312"/>
      <c r="N400" s="312"/>
      <c r="O400" s="312"/>
    </row>
    <row r="401" spans="1:15" x14ac:dyDescent="0.2">
      <c r="A401" s="312"/>
      <c r="B401" s="312"/>
      <c r="C401" s="313"/>
      <c r="D401" s="312"/>
      <c r="E401" s="312"/>
      <c r="F401" s="312"/>
      <c r="G401" s="312"/>
      <c r="H401" s="312"/>
      <c r="I401" s="312"/>
      <c r="J401" s="312"/>
      <c r="K401" s="312"/>
      <c r="L401" s="312"/>
      <c r="M401" s="312"/>
      <c r="N401" s="312"/>
      <c r="O401" s="312"/>
    </row>
    <row r="402" spans="1:15" x14ac:dyDescent="0.2">
      <c r="A402" s="312"/>
      <c r="B402" s="312"/>
      <c r="C402" s="313"/>
      <c r="D402" s="312"/>
      <c r="E402" s="312"/>
      <c r="F402" s="312"/>
      <c r="G402" s="312"/>
      <c r="H402" s="312"/>
      <c r="I402" s="312"/>
      <c r="J402" s="312"/>
      <c r="K402" s="312"/>
      <c r="L402" s="312"/>
      <c r="M402" s="312"/>
      <c r="N402" s="312"/>
      <c r="O402" s="312"/>
    </row>
    <row r="403" spans="1:15" x14ac:dyDescent="0.2">
      <c r="A403" s="312"/>
      <c r="B403" s="312"/>
      <c r="C403" s="313"/>
      <c r="D403" s="312"/>
      <c r="E403" s="312"/>
      <c r="F403" s="312"/>
      <c r="G403" s="312"/>
      <c r="H403" s="312"/>
      <c r="I403" s="312"/>
      <c r="J403" s="312"/>
      <c r="K403" s="312"/>
      <c r="L403" s="312"/>
      <c r="M403" s="312"/>
      <c r="N403" s="312"/>
      <c r="O403" s="312"/>
    </row>
    <row r="404" spans="1:15" x14ac:dyDescent="0.2">
      <c r="A404" s="312"/>
      <c r="B404" s="312"/>
      <c r="C404" s="313"/>
      <c r="D404" s="312"/>
      <c r="E404" s="312"/>
      <c r="F404" s="312"/>
      <c r="G404" s="312"/>
      <c r="H404" s="312"/>
      <c r="I404" s="312"/>
      <c r="J404" s="312"/>
      <c r="K404" s="312"/>
      <c r="L404" s="312"/>
      <c r="M404" s="312"/>
      <c r="N404" s="312"/>
      <c r="O404" s="312"/>
    </row>
    <row r="405" spans="1:15" x14ac:dyDescent="0.2">
      <c r="A405" s="312"/>
      <c r="B405" s="312"/>
      <c r="C405" s="313"/>
      <c r="D405" s="312"/>
      <c r="E405" s="312"/>
      <c r="F405" s="312"/>
      <c r="G405" s="312"/>
      <c r="H405" s="312"/>
      <c r="I405" s="312"/>
      <c r="J405" s="312"/>
      <c r="K405" s="312"/>
      <c r="L405" s="312"/>
      <c r="M405" s="312"/>
      <c r="N405" s="312"/>
      <c r="O405" s="312"/>
    </row>
    <row r="406" spans="1:15" x14ac:dyDescent="0.2">
      <c r="A406" s="312"/>
      <c r="B406" s="312"/>
      <c r="C406" s="313"/>
      <c r="D406" s="312"/>
      <c r="E406" s="312"/>
      <c r="F406" s="312"/>
      <c r="G406" s="312"/>
      <c r="H406" s="312"/>
      <c r="I406" s="312"/>
      <c r="J406" s="312"/>
      <c r="K406" s="312"/>
      <c r="L406" s="312"/>
      <c r="M406" s="312"/>
      <c r="N406" s="312"/>
      <c r="O406" s="312"/>
    </row>
    <row r="407" spans="1:15" x14ac:dyDescent="0.2">
      <c r="A407" s="312"/>
      <c r="B407" s="312"/>
      <c r="C407" s="313"/>
      <c r="D407" s="312"/>
      <c r="E407" s="312"/>
      <c r="F407" s="312"/>
      <c r="G407" s="312"/>
      <c r="H407" s="312"/>
      <c r="I407" s="312"/>
      <c r="J407" s="312"/>
      <c r="K407" s="312"/>
      <c r="L407" s="312"/>
      <c r="M407" s="312"/>
      <c r="N407" s="312"/>
      <c r="O407" s="312"/>
    </row>
    <row r="408" spans="1:15" x14ac:dyDescent="0.2">
      <c r="A408" s="312"/>
      <c r="B408" s="312"/>
      <c r="C408" s="313"/>
      <c r="D408" s="312"/>
      <c r="E408" s="312"/>
      <c r="F408" s="312"/>
      <c r="G408" s="312"/>
      <c r="H408" s="312"/>
      <c r="I408" s="312"/>
      <c r="J408" s="312"/>
      <c r="K408" s="312"/>
      <c r="L408" s="312"/>
      <c r="M408" s="312"/>
      <c r="N408" s="312"/>
      <c r="O408" s="312"/>
    </row>
    <row r="409" spans="1:15" x14ac:dyDescent="0.2">
      <c r="A409" s="312"/>
      <c r="B409" s="312"/>
      <c r="C409" s="313"/>
      <c r="D409" s="312"/>
      <c r="E409" s="312"/>
      <c r="F409" s="312"/>
      <c r="G409" s="312"/>
      <c r="H409" s="312"/>
      <c r="I409" s="312"/>
      <c r="J409" s="312"/>
      <c r="K409" s="312"/>
      <c r="L409" s="312"/>
      <c r="M409" s="312"/>
      <c r="N409" s="312"/>
      <c r="O409" s="312"/>
    </row>
    <row r="410" spans="1:15" x14ac:dyDescent="0.2">
      <c r="A410" s="312"/>
      <c r="B410" s="312"/>
      <c r="C410" s="313"/>
      <c r="D410" s="312"/>
      <c r="E410" s="312"/>
      <c r="F410" s="312"/>
      <c r="G410" s="312"/>
      <c r="H410" s="312"/>
      <c r="I410" s="312"/>
      <c r="J410" s="312"/>
      <c r="K410" s="312"/>
      <c r="L410" s="312"/>
      <c r="M410" s="312"/>
      <c r="N410" s="312"/>
      <c r="O410" s="312"/>
    </row>
    <row r="411" spans="1:15" x14ac:dyDescent="0.2">
      <c r="A411" s="312"/>
      <c r="B411" s="312"/>
      <c r="C411" s="313"/>
      <c r="D411" s="312"/>
      <c r="E411" s="312"/>
      <c r="F411" s="312"/>
      <c r="G411" s="312"/>
      <c r="H411" s="312"/>
      <c r="I411" s="312"/>
      <c r="J411" s="312"/>
      <c r="K411" s="312"/>
      <c r="L411" s="312"/>
      <c r="M411" s="312"/>
      <c r="N411" s="312"/>
      <c r="O411" s="312"/>
    </row>
    <row r="412" spans="1:15" x14ac:dyDescent="0.2">
      <c r="A412" s="312"/>
      <c r="B412" s="312"/>
      <c r="C412" s="313"/>
      <c r="D412" s="312"/>
      <c r="E412" s="312"/>
      <c r="F412" s="312"/>
      <c r="G412" s="312"/>
      <c r="H412" s="312"/>
      <c r="I412" s="312"/>
      <c r="J412" s="312"/>
      <c r="K412" s="312"/>
      <c r="L412" s="312"/>
      <c r="M412" s="312"/>
      <c r="N412" s="312"/>
      <c r="O412" s="312"/>
    </row>
    <row r="413" spans="1:15" x14ac:dyDescent="0.2">
      <c r="A413" s="312"/>
      <c r="B413" s="312"/>
      <c r="C413" s="313"/>
      <c r="D413" s="312"/>
      <c r="E413" s="312"/>
      <c r="F413" s="312"/>
      <c r="G413" s="312"/>
      <c r="H413" s="312"/>
      <c r="I413" s="312"/>
      <c r="J413" s="312"/>
      <c r="K413" s="312"/>
      <c r="L413" s="312"/>
      <c r="M413" s="312"/>
      <c r="N413" s="312"/>
      <c r="O413" s="312"/>
    </row>
    <row r="414" spans="1:15" x14ac:dyDescent="0.2">
      <c r="A414" s="312"/>
      <c r="B414" s="312"/>
      <c r="C414" s="313"/>
      <c r="D414" s="312"/>
      <c r="E414" s="312"/>
      <c r="F414" s="312"/>
      <c r="G414" s="312"/>
      <c r="H414" s="312"/>
      <c r="I414" s="312"/>
      <c r="J414" s="312"/>
      <c r="K414" s="312"/>
      <c r="L414" s="312"/>
      <c r="M414" s="312"/>
      <c r="N414" s="312"/>
      <c r="O414" s="312"/>
    </row>
    <row r="415" spans="1:15" x14ac:dyDescent="0.2">
      <c r="A415" s="312"/>
      <c r="B415" s="312"/>
      <c r="C415" s="313"/>
      <c r="D415" s="312"/>
      <c r="E415" s="312"/>
      <c r="F415" s="312"/>
      <c r="G415" s="312"/>
      <c r="H415" s="312"/>
      <c r="I415" s="312"/>
      <c r="J415" s="312"/>
      <c r="K415" s="312"/>
      <c r="L415" s="312"/>
      <c r="M415" s="312"/>
      <c r="N415" s="312"/>
      <c r="O415" s="312"/>
    </row>
    <row r="416" spans="1:15" x14ac:dyDescent="0.2">
      <c r="A416" s="312"/>
      <c r="B416" s="312"/>
      <c r="C416" s="313"/>
      <c r="D416" s="312"/>
      <c r="E416" s="312"/>
      <c r="F416" s="312"/>
      <c r="G416" s="312"/>
      <c r="H416" s="312"/>
      <c r="I416" s="312"/>
      <c r="J416" s="312"/>
      <c r="K416" s="312"/>
      <c r="L416" s="312"/>
      <c r="M416" s="312"/>
      <c r="N416" s="312"/>
      <c r="O416" s="312"/>
    </row>
    <row r="417" spans="1:15" x14ac:dyDescent="0.2">
      <c r="A417" s="312"/>
      <c r="B417" s="312"/>
      <c r="C417" s="313"/>
      <c r="D417" s="312"/>
      <c r="E417" s="312"/>
      <c r="F417" s="312"/>
      <c r="G417" s="312"/>
      <c r="H417" s="312"/>
      <c r="I417" s="312"/>
      <c r="J417" s="312"/>
      <c r="K417" s="312"/>
      <c r="L417" s="312"/>
      <c r="M417" s="312"/>
      <c r="N417" s="312"/>
      <c r="O417" s="312"/>
    </row>
    <row r="418" spans="1:15" x14ac:dyDescent="0.2">
      <c r="A418" s="312"/>
      <c r="B418" s="312"/>
      <c r="C418" s="313"/>
      <c r="D418" s="312"/>
      <c r="E418" s="312"/>
      <c r="F418" s="312"/>
      <c r="G418" s="312"/>
      <c r="H418" s="312"/>
      <c r="I418" s="312"/>
      <c r="J418" s="312"/>
      <c r="K418" s="312"/>
      <c r="L418" s="312"/>
      <c r="M418" s="312"/>
      <c r="N418" s="312"/>
      <c r="O418" s="312"/>
    </row>
    <row r="419" spans="1:15" x14ac:dyDescent="0.2">
      <c r="A419" s="312"/>
      <c r="B419" s="312"/>
      <c r="C419" s="313"/>
      <c r="D419" s="312"/>
      <c r="E419" s="312"/>
      <c r="F419" s="312"/>
      <c r="G419" s="312"/>
      <c r="H419" s="312"/>
      <c r="I419" s="312"/>
      <c r="J419" s="312"/>
      <c r="K419" s="312"/>
      <c r="L419" s="312"/>
      <c r="M419" s="312"/>
      <c r="N419" s="312"/>
      <c r="O419" s="312"/>
    </row>
    <row r="420" spans="1:15" x14ac:dyDescent="0.2">
      <c r="A420" s="312"/>
      <c r="B420" s="312"/>
      <c r="C420" s="313"/>
      <c r="D420" s="312"/>
      <c r="E420" s="312"/>
      <c r="F420" s="312"/>
      <c r="G420" s="312"/>
      <c r="H420" s="312"/>
      <c r="I420" s="312"/>
      <c r="J420" s="312"/>
      <c r="K420" s="312"/>
      <c r="L420" s="312"/>
      <c r="M420" s="312"/>
      <c r="N420" s="312"/>
      <c r="O420" s="312"/>
    </row>
    <row r="421" spans="1:15" x14ac:dyDescent="0.2">
      <c r="A421" s="312"/>
      <c r="B421" s="312"/>
      <c r="C421" s="313"/>
      <c r="D421" s="312"/>
      <c r="E421" s="312"/>
      <c r="F421" s="312"/>
      <c r="G421" s="312"/>
      <c r="H421" s="312"/>
      <c r="I421" s="312"/>
      <c r="J421" s="312"/>
      <c r="K421" s="312"/>
      <c r="L421" s="312"/>
      <c r="M421" s="312"/>
      <c r="N421" s="312"/>
      <c r="O421" s="312"/>
    </row>
    <row r="422" spans="1:15" x14ac:dyDescent="0.2">
      <c r="A422" s="312"/>
      <c r="B422" s="312"/>
      <c r="C422" s="313"/>
      <c r="D422" s="312"/>
      <c r="E422" s="312"/>
      <c r="F422" s="312"/>
      <c r="G422" s="312"/>
      <c r="H422" s="312"/>
      <c r="I422" s="312"/>
      <c r="J422" s="312"/>
      <c r="K422" s="312"/>
      <c r="L422" s="312"/>
      <c r="M422" s="312"/>
      <c r="N422" s="312"/>
      <c r="O422" s="312"/>
    </row>
    <row r="423" spans="1:15" x14ac:dyDescent="0.2">
      <c r="A423" s="312"/>
      <c r="B423" s="312"/>
      <c r="C423" s="313"/>
      <c r="D423" s="312"/>
      <c r="E423" s="312"/>
      <c r="F423" s="312"/>
      <c r="G423" s="312"/>
      <c r="H423" s="312"/>
      <c r="I423" s="312"/>
      <c r="J423" s="312"/>
      <c r="K423" s="312"/>
      <c r="L423" s="312"/>
      <c r="M423" s="312"/>
      <c r="N423" s="312"/>
      <c r="O423" s="312"/>
    </row>
    <row r="424" spans="1:15" x14ac:dyDescent="0.2">
      <c r="A424" s="312"/>
      <c r="B424" s="312"/>
      <c r="C424" s="313"/>
      <c r="D424" s="312"/>
      <c r="E424" s="312"/>
      <c r="F424" s="312"/>
      <c r="G424" s="312"/>
      <c r="H424" s="312"/>
      <c r="I424" s="312"/>
      <c r="J424" s="312"/>
      <c r="K424" s="312"/>
      <c r="L424" s="312"/>
      <c r="M424" s="312"/>
      <c r="N424" s="312"/>
      <c r="O424" s="312"/>
    </row>
    <row r="425" spans="1:15" x14ac:dyDescent="0.2">
      <c r="A425" s="312"/>
      <c r="B425" s="312"/>
      <c r="C425" s="313"/>
      <c r="D425" s="312"/>
      <c r="E425" s="312"/>
      <c r="F425" s="312"/>
      <c r="G425" s="312"/>
      <c r="H425" s="312"/>
      <c r="I425" s="312"/>
      <c r="J425" s="312"/>
      <c r="K425" s="312"/>
      <c r="L425" s="312"/>
      <c r="M425" s="312"/>
      <c r="N425" s="312"/>
      <c r="O425" s="312"/>
    </row>
    <row r="426" spans="1:15" x14ac:dyDescent="0.2">
      <c r="A426" s="312"/>
      <c r="B426" s="312"/>
      <c r="C426" s="313"/>
      <c r="D426" s="312"/>
      <c r="E426" s="312"/>
      <c r="F426" s="312"/>
      <c r="G426" s="312"/>
      <c r="H426" s="312"/>
      <c r="I426" s="312"/>
      <c r="J426" s="312"/>
      <c r="K426" s="312"/>
      <c r="L426" s="312"/>
      <c r="M426" s="312"/>
      <c r="N426" s="312"/>
      <c r="O426" s="312"/>
    </row>
    <row r="427" spans="1:15" x14ac:dyDescent="0.2">
      <c r="A427" s="312"/>
      <c r="B427" s="312"/>
      <c r="C427" s="313"/>
      <c r="D427" s="312"/>
      <c r="E427" s="312"/>
      <c r="F427" s="312"/>
      <c r="G427" s="312"/>
      <c r="H427" s="312"/>
      <c r="I427" s="312"/>
      <c r="J427" s="312"/>
      <c r="K427" s="312"/>
      <c r="L427" s="312"/>
      <c r="M427" s="312"/>
      <c r="N427" s="312"/>
      <c r="O427" s="312"/>
    </row>
    <row r="428" spans="1:15" x14ac:dyDescent="0.2">
      <c r="A428" s="312"/>
      <c r="B428" s="312"/>
      <c r="C428" s="313"/>
      <c r="D428" s="312"/>
      <c r="E428" s="312"/>
      <c r="F428" s="312"/>
      <c r="G428" s="312"/>
      <c r="H428" s="312"/>
      <c r="I428" s="312"/>
      <c r="J428" s="312"/>
      <c r="K428" s="312"/>
      <c r="L428" s="312"/>
      <c r="M428" s="312"/>
      <c r="N428" s="312"/>
      <c r="O428" s="312"/>
    </row>
    <row r="429" spans="1:15" x14ac:dyDescent="0.2">
      <c r="A429" s="312"/>
      <c r="B429" s="312"/>
      <c r="C429" s="313"/>
      <c r="D429" s="312"/>
      <c r="E429" s="312"/>
      <c r="F429" s="312"/>
      <c r="G429" s="312"/>
      <c r="H429" s="312"/>
      <c r="I429" s="312"/>
      <c r="J429" s="312"/>
      <c r="K429" s="312"/>
      <c r="L429" s="312"/>
      <c r="M429" s="312"/>
      <c r="N429" s="312"/>
      <c r="O429" s="312"/>
    </row>
    <row r="430" spans="1:15" x14ac:dyDescent="0.2">
      <c r="A430" s="312"/>
      <c r="B430" s="312"/>
      <c r="C430" s="313"/>
      <c r="D430" s="312"/>
      <c r="E430" s="312"/>
      <c r="F430" s="312"/>
      <c r="G430" s="312"/>
      <c r="H430" s="312"/>
      <c r="I430" s="312"/>
      <c r="J430" s="312"/>
      <c r="K430" s="312"/>
      <c r="L430" s="312"/>
      <c r="M430" s="312"/>
      <c r="N430" s="312"/>
      <c r="O430" s="312"/>
    </row>
    <row r="431" spans="1:15" x14ac:dyDescent="0.2">
      <c r="A431" s="312"/>
      <c r="B431" s="312"/>
      <c r="C431" s="313"/>
      <c r="D431" s="312"/>
      <c r="E431" s="312"/>
      <c r="F431" s="312"/>
      <c r="G431" s="312"/>
      <c r="H431" s="312"/>
      <c r="I431" s="312"/>
      <c r="J431" s="312"/>
      <c r="K431" s="312"/>
      <c r="L431" s="312"/>
      <c r="M431" s="312"/>
      <c r="N431" s="312"/>
      <c r="O431" s="312"/>
    </row>
    <row r="432" spans="1:15" x14ac:dyDescent="0.2">
      <c r="A432" s="312"/>
      <c r="B432" s="312"/>
      <c r="C432" s="313"/>
      <c r="D432" s="312"/>
      <c r="E432" s="312"/>
      <c r="F432" s="312"/>
      <c r="G432" s="312"/>
      <c r="H432" s="312"/>
      <c r="I432" s="312"/>
      <c r="J432" s="312"/>
      <c r="K432" s="312"/>
      <c r="L432" s="312"/>
      <c r="M432" s="312"/>
      <c r="N432" s="312"/>
      <c r="O432" s="312"/>
    </row>
    <row r="433" spans="1:15" x14ac:dyDescent="0.2">
      <c r="A433" s="312"/>
      <c r="B433" s="312"/>
      <c r="C433" s="313"/>
      <c r="D433" s="312"/>
      <c r="E433" s="312"/>
      <c r="F433" s="312"/>
      <c r="G433" s="312"/>
      <c r="H433" s="312"/>
      <c r="I433" s="312"/>
      <c r="J433" s="312"/>
      <c r="K433" s="312"/>
      <c r="L433" s="312"/>
      <c r="M433" s="312"/>
      <c r="N433" s="312"/>
      <c r="O433" s="312"/>
    </row>
    <row r="434" spans="1:15" x14ac:dyDescent="0.2">
      <c r="A434" s="312"/>
      <c r="B434" s="312"/>
      <c r="C434" s="313"/>
      <c r="D434" s="312"/>
      <c r="E434" s="312"/>
      <c r="F434" s="312"/>
      <c r="G434" s="312"/>
      <c r="H434" s="312"/>
      <c r="I434" s="312"/>
      <c r="J434" s="312"/>
      <c r="K434" s="312"/>
      <c r="L434" s="312"/>
      <c r="M434" s="312"/>
      <c r="N434" s="312"/>
      <c r="O434" s="312"/>
    </row>
    <row r="435" spans="1:15" x14ac:dyDescent="0.2">
      <c r="A435" s="312"/>
      <c r="B435" s="312"/>
      <c r="C435" s="313"/>
      <c r="D435" s="312"/>
      <c r="E435" s="312"/>
      <c r="F435" s="312"/>
      <c r="G435" s="312"/>
      <c r="H435" s="312"/>
      <c r="I435" s="312"/>
      <c r="J435" s="312"/>
      <c r="K435" s="312"/>
      <c r="L435" s="312"/>
      <c r="M435" s="312"/>
      <c r="N435" s="312"/>
      <c r="O435" s="312"/>
    </row>
    <row r="436" spans="1:15" x14ac:dyDescent="0.2">
      <c r="A436" s="312"/>
      <c r="B436" s="312"/>
      <c r="C436" s="313"/>
      <c r="D436" s="312"/>
      <c r="E436" s="312"/>
      <c r="F436" s="312"/>
      <c r="G436" s="312"/>
      <c r="H436" s="312"/>
      <c r="I436" s="312"/>
      <c r="J436" s="312"/>
      <c r="K436" s="312"/>
      <c r="L436" s="312"/>
      <c r="M436" s="312"/>
      <c r="N436" s="312"/>
      <c r="O436" s="312"/>
    </row>
    <row r="437" spans="1:15" x14ac:dyDescent="0.2">
      <c r="A437" s="312"/>
      <c r="B437" s="312"/>
      <c r="C437" s="313"/>
      <c r="D437" s="312"/>
      <c r="E437" s="312"/>
      <c r="F437" s="312"/>
      <c r="G437" s="312"/>
      <c r="H437" s="312"/>
      <c r="I437" s="312"/>
      <c r="J437" s="312"/>
      <c r="K437" s="312"/>
      <c r="L437" s="312"/>
      <c r="M437" s="312"/>
      <c r="N437" s="312"/>
      <c r="O437" s="312"/>
    </row>
    <row r="438" spans="1:15" x14ac:dyDescent="0.2">
      <c r="A438" s="312"/>
      <c r="B438" s="312"/>
      <c r="C438" s="313"/>
      <c r="D438" s="312"/>
      <c r="E438" s="312"/>
      <c r="F438" s="312"/>
      <c r="G438" s="312"/>
      <c r="H438" s="312"/>
      <c r="I438" s="312"/>
      <c r="J438" s="312"/>
      <c r="K438" s="312"/>
      <c r="L438" s="312"/>
      <c r="M438" s="312"/>
      <c r="N438" s="312"/>
      <c r="O438" s="312"/>
    </row>
    <row r="439" spans="1:15" x14ac:dyDescent="0.2">
      <c r="A439" s="312"/>
      <c r="B439" s="312"/>
      <c r="C439" s="313"/>
      <c r="D439" s="312"/>
      <c r="E439" s="312"/>
      <c r="F439" s="312"/>
      <c r="G439" s="312"/>
      <c r="H439" s="312"/>
      <c r="I439" s="312"/>
      <c r="J439" s="312"/>
      <c r="K439" s="312"/>
      <c r="L439" s="312"/>
      <c r="M439" s="312"/>
      <c r="N439" s="312"/>
      <c r="O439" s="312"/>
    </row>
    <row r="440" spans="1:15" x14ac:dyDescent="0.2">
      <c r="A440" s="312"/>
      <c r="B440" s="312"/>
      <c r="C440" s="313"/>
      <c r="D440" s="312"/>
      <c r="E440" s="312"/>
      <c r="F440" s="312"/>
      <c r="G440" s="312"/>
      <c r="H440" s="312"/>
      <c r="I440" s="312"/>
      <c r="J440" s="312"/>
      <c r="K440" s="312"/>
      <c r="L440" s="312"/>
      <c r="M440" s="312"/>
      <c r="N440" s="312"/>
      <c r="O440" s="312"/>
    </row>
    <row r="441" spans="1:15" x14ac:dyDescent="0.2">
      <c r="A441" s="312"/>
      <c r="B441" s="312"/>
      <c r="C441" s="313"/>
      <c r="D441" s="312"/>
      <c r="E441" s="312"/>
      <c r="F441" s="312"/>
      <c r="G441" s="312"/>
      <c r="H441" s="312"/>
      <c r="I441" s="312"/>
      <c r="J441" s="312"/>
      <c r="K441" s="312"/>
      <c r="L441" s="312"/>
      <c r="M441" s="312"/>
      <c r="N441" s="312"/>
      <c r="O441" s="312"/>
    </row>
    <row r="442" spans="1:15" x14ac:dyDescent="0.2">
      <c r="A442" s="312"/>
      <c r="B442" s="312"/>
      <c r="C442" s="313"/>
      <c r="D442" s="312"/>
      <c r="E442" s="312"/>
      <c r="F442" s="312"/>
      <c r="G442" s="312"/>
      <c r="H442" s="312"/>
      <c r="I442" s="312"/>
      <c r="J442" s="312"/>
      <c r="K442" s="312"/>
      <c r="L442" s="312"/>
      <c r="M442" s="312"/>
      <c r="N442" s="312"/>
      <c r="O442" s="312"/>
    </row>
    <row r="443" spans="1:15" x14ac:dyDescent="0.2">
      <c r="A443" s="312"/>
      <c r="B443" s="312"/>
      <c r="C443" s="313"/>
      <c r="D443" s="312"/>
      <c r="E443" s="312"/>
      <c r="F443" s="312"/>
      <c r="G443" s="312"/>
      <c r="H443" s="312"/>
      <c r="I443" s="312"/>
      <c r="J443" s="312"/>
      <c r="K443" s="312"/>
      <c r="L443" s="312"/>
      <c r="M443" s="312"/>
      <c r="N443" s="312"/>
      <c r="O443" s="312"/>
    </row>
    <row r="444" spans="1:15" x14ac:dyDescent="0.2">
      <c r="A444" s="312"/>
      <c r="B444" s="312"/>
      <c r="C444" s="313"/>
      <c r="D444" s="312"/>
      <c r="E444" s="312"/>
      <c r="F444" s="312"/>
      <c r="G444" s="312"/>
      <c r="H444" s="312"/>
      <c r="I444" s="312"/>
      <c r="J444" s="312"/>
      <c r="K444" s="312"/>
      <c r="L444" s="312"/>
      <c r="M444" s="312"/>
      <c r="N444" s="312"/>
      <c r="O444" s="312"/>
    </row>
    <row r="445" spans="1:15" x14ac:dyDescent="0.2">
      <c r="A445" s="312"/>
      <c r="B445" s="312"/>
      <c r="C445" s="313"/>
      <c r="D445" s="312"/>
      <c r="E445" s="312"/>
      <c r="F445" s="312"/>
      <c r="G445" s="312"/>
      <c r="H445" s="312"/>
      <c r="I445" s="312"/>
      <c r="J445" s="312"/>
      <c r="K445" s="312"/>
      <c r="L445" s="312"/>
      <c r="M445" s="312"/>
      <c r="N445" s="312"/>
      <c r="O445" s="312"/>
    </row>
    <row r="446" spans="1:15" x14ac:dyDescent="0.2">
      <c r="A446" s="312"/>
      <c r="B446" s="312"/>
      <c r="C446" s="313"/>
      <c r="D446" s="312"/>
      <c r="E446" s="312"/>
      <c r="F446" s="312"/>
      <c r="G446" s="312"/>
      <c r="H446" s="312"/>
      <c r="I446" s="312"/>
      <c r="J446" s="312"/>
      <c r="K446" s="312"/>
      <c r="L446" s="312"/>
      <c r="M446" s="312"/>
      <c r="N446" s="312"/>
      <c r="O446" s="312"/>
    </row>
    <row r="447" spans="1:15" x14ac:dyDescent="0.2">
      <c r="A447" s="312"/>
      <c r="B447" s="312"/>
      <c r="C447" s="313"/>
      <c r="D447" s="312"/>
      <c r="E447" s="312"/>
      <c r="F447" s="312"/>
      <c r="G447" s="312"/>
      <c r="H447" s="312"/>
      <c r="I447" s="312"/>
      <c r="J447" s="312"/>
      <c r="K447" s="312"/>
      <c r="L447" s="312"/>
      <c r="M447" s="312"/>
      <c r="N447" s="312"/>
      <c r="O447" s="312"/>
    </row>
    <row r="448" spans="1:15" x14ac:dyDescent="0.2">
      <c r="A448" s="312"/>
      <c r="B448" s="312"/>
      <c r="C448" s="313"/>
      <c r="D448" s="312"/>
      <c r="E448" s="312"/>
      <c r="F448" s="312"/>
      <c r="G448" s="312"/>
      <c r="H448" s="312"/>
      <c r="I448" s="312"/>
      <c r="J448" s="312"/>
      <c r="K448" s="312"/>
      <c r="L448" s="312"/>
      <c r="M448" s="312"/>
      <c r="N448" s="312"/>
      <c r="O448" s="312"/>
    </row>
    <row r="449" spans="1:15" x14ac:dyDescent="0.2">
      <c r="A449" s="312"/>
      <c r="B449" s="312"/>
      <c r="C449" s="313"/>
      <c r="D449" s="312"/>
      <c r="E449" s="312"/>
      <c r="F449" s="312"/>
      <c r="G449" s="312"/>
      <c r="H449" s="312"/>
      <c r="I449" s="312"/>
      <c r="J449" s="312"/>
      <c r="K449" s="312"/>
      <c r="L449" s="312"/>
      <c r="M449" s="312"/>
      <c r="N449" s="312"/>
      <c r="O449" s="312"/>
    </row>
    <row r="450" spans="1:15" x14ac:dyDescent="0.2">
      <c r="A450" s="312"/>
      <c r="B450" s="312"/>
      <c r="C450" s="313"/>
      <c r="D450" s="312"/>
      <c r="E450" s="312"/>
      <c r="F450" s="312"/>
      <c r="G450" s="312"/>
      <c r="H450" s="312"/>
      <c r="I450" s="312"/>
      <c r="J450" s="312"/>
      <c r="K450" s="312"/>
      <c r="L450" s="312"/>
      <c r="M450" s="312"/>
      <c r="N450" s="312"/>
      <c r="O450" s="312"/>
    </row>
    <row r="451" spans="1:15" x14ac:dyDescent="0.2">
      <c r="A451" s="312"/>
      <c r="B451" s="312"/>
      <c r="C451" s="313"/>
      <c r="D451" s="312"/>
      <c r="E451" s="312"/>
      <c r="F451" s="312"/>
      <c r="G451" s="312"/>
      <c r="H451" s="312"/>
      <c r="I451" s="312"/>
      <c r="J451" s="312"/>
      <c r="K451" s="312"/>
      <c r="L451" s="312"/>
      <c r="M451" s="312"/>
      <c r="N451" s="312"/>
      <c r="O451" s="312"/>
    </row>
    <row r="452" spans="1:15" x14ac:dyDescent="0.2">
      <c r="A452" s="312"/>
      <c r="B452" s="312"/>
      <c r="C452" s="313"/>
      <c r="D452" s="312"/>
      <c r="E452" s="312"/>
      <c r="F452" s="312"/>
      <c r="G452" s="312"/>
      <c r="H452" s="312"/>
      <c r="I452" s="312"/>
      <c r="J452" s="312"/>
      <c r="K452" s="312"/>
      <c r="L452" s="312"/>
      <c r="M452" s="312"/>
      <c r="N452" s="312"/>
      <c r="O452" s="312"/>
    </row>
    <row r="453" spans="1:15" x14ac:dyDescent="0.2">
      <c r="A453" s="312"/>
      <c r="B453" s="312"/>
      <c r="C453" s="313"/>
      <c r="D453" s="312"/>
      <c r="E453" s="312"/>
      <c r="F453" s="312"/>
      <c r="G453" s="312"/>
      <c r="H453" s="312"/>
      <c r="I453" s="312"/>
      <c r="J453" s="312"/>
      <c r="K453" s="312"/>
      <c r="L453" s="312"/>
      <c r="M453" s="312"/>
      <c r="N453" s="312"/>
      <c r="O453" s="312"/>
    </row>
    <row r="454" spans="1:15" x14ac:dyDescent="0.2">
      <c r="A454" s="312"/>
      <c r="B454" s="312"/>
      <c r="C454" s="313"/>
      <c r="D454" s="312"/>
      <c r="E454" s="312"/>
      <c r="F454" s="312"/>
      <c r="G454" s="312"/>
      <c r="H454" s="312"/>
      <c r="I454" s="312"/>
      <c r="J454" s="312"/>
      <c r="K454" s="312"/>
      <c r="L454" s="312"/>
      <c r="M454" s="312"/>
      <c r="N454" s="312"/>
      <c r="O454" s="312"/>
    </row>
    <row r="455" spans="1:15" x14ac:dyDescent="0.2">
      <c r="A455" s="312"/>
      <c r="B455" s="312"/>
      <c r="C455" s="313"/>
      <c r="D455" s="312"/>
      <c r="E455" s="312"/>
      <c r="F455" s="312"/>
      <c r="G455" s="312"/>
      <c r="H455" s="312"/>
      <c r="I455" s="312"/>
      <c r="J455" s="312"/>
      <c r="K455" s="312"/>
      <c r="L455" s="312"/>
      <c r="M455" s="312"/>
      <c r="N455" s="312"/>
      <c r="O455" s="312"/>
    </row>
    <row r="456" spans="1:15" x14ac:dyDescent="0.2">
      <c r="A456" s="312"/>
      <c r="B456" s="312"/>
      <c r="C456" s="313"/>
      <c r="D456" s="312"/>
      <c r="E456" s="312"/>
      <c r="F456" s="312"/>
      <c r="G456" s="312"/>
      <c r="H456" s="312"/>
      <c r="I456" s="312"/>
      <c r="J456" s="312"/>
      <c r="K456" s="312"/>
      <c r="L456" s="312"/>
      <c r="M456" s="312"/>
      <c r="N456" s="312"/>
      <c r="O456" s="312"/>
    </row>
    <row r="457" spans="1:15" x14ac:dyDescent="0.2">
      <c r="A457" s="312"/>
      <c r="B457" s="312"/>
      <c r="C457" s="313"/>
      <c r="D457" s="312"/>
      <c r="E457" s="312"/>
      <c r="F457" s="312"/>
      <c r="G457" s="312"/>
      <c r="H457" s="312"/>
      <c r="I457" s="312"/>
      <c r="J457" s="312"/>
      <c r="K457" s="312"/>
      <c r="L457" s="312"/>
      <c r="M457" s="312"/>
      <c r="N457" s="312"/>
      <c r="O457" s="312"/>
    </row>
    <row r="458" spans="1:15" x14ac:dyDescent="0.2">
      <c r="A458" s="312"/>
      <c r="B458" s="312"/>
      <c r="C458" s="313"/>
      <c r="D458" s="312"/>
      <c r="E458" s="312"/>
      <c r="F458" s="312"/>
      <c r="G458" s="312"/>
      <c r="H458" s="312"/>
      <c r="I458" s="312"/>
      <c r="J458" s="312"/>
      <c r="K458" s="312"/>
      <c r="L458" s="312"/>
      <c r="M458" s="312"/>
      <c r="N458" s="312"/>
      <c r="O458" s="312"/>
    </row>
    <row r="459" spans="1:15" x14ac:dyDescent="0.2">
      <c r="A459" s="312"/>
      <c r="B459" s="312"/>
      <c r="C459" s="313"/>
      <c r="D459" s="312"/>
      <c r="E459" s="312"/>
      <c r="F459" s="312"/>
      <c r="G459" s="312"/>
      <c r="H459" s="312"/>
      <c r="I459" s="312"/>
      <c r="J459" s="312"/>
      <c r="K459" s="312"/>
      <c r="L459" s="312"/>
      <c r="M459" s="312"/>
      <c r="N459" s="312"/>
      <c r="O459" s="312"/>
    </row>
    <row r="460" spans="1:15" x14ac:dyDescent="0.2">
      <c r="A460" s="312"/>
      <c r="B460" s="312"/>
      <c r="C460" s="313"/>
      <c r="D460" s="312"/>
      <c r="E460" s="312"/>
      <c r="F460" s="312"/>
      <c r="G460" s="312"/>
      <c r="H460" s="312"/>
      <c r="I460" s="312"/>
      <c r="J460" s="312"/>
      <c r="K460" s="312"/>
      <c r="L460" s="312"/>
      <c r="M460" s="312"/>
      <c r="N460" s="312"/>
      <c r="O460" s="312"/>
    </row>
    <row r="461" spans="1:15" x14ac:dyDescent="0.2">
      <c r="A461" s="312"/>
      <c r="B461" s="312"/>
      <c r="C461" s="313"/>
      <c r="D461" s="312"/>
      <c r="E461" s="312"/>
      <c r="F461" s="312"/>
      <c r="G461" s="312"/>
      <c r="H461" s="312"/>
      <c r="I461" s="312"/>
      <c r="J461" s="312"/>
      <c r="K461" s="312"/>
      <c r="L461" s="312"/>
      <c r="M461" s="312"/>
      <c r="N461" s="312"/>
      <c r="O461" s="312"/>
    </row>
    <row r="462" spans="1:15" x14ac:dyDescent="0.2">
      <c r="A462" s="312"/>
      <c r="B462" s="312"/>
      <c r="C462" s="313"/>
      <c r="D462" s="312"/>
      <c r="E462" s="312"/>
      <c r="F462" s="312"/>
      <c r="G462" s="312"/>
      <c r="H462" s="312"/>
      <c r="I462" s="312"/>
      <c r="J462" s="312"/>
      <c r="K462" s="312"/>
      <c r="L462" s="312"/>
      <c r="M462" s="312"/>
      <c r="N462" s="312"/>
      <c r="O462" s="312"/>
    </row>
    <row r="463" spans="1:15" x14ac:dyDescent="0.2">
      <c r="A463" s="312"/>
      <c r="B463" s="312"/>
      <c r="C463" s="313"/>
      <c r="D463" s="312"/>
      <c r="E463" s="312"/>
      <c r="F463" s="312"/>
      <c r="G463" s="312"/>
      <c r="H463" s="312"/>
      <c r="I463" s="312"/>
      <c r="J463" s="312"/>
      <c r="K463" s="312"/>
      <c r="L463" s="312"/>
      <c r="M463" s="312"/>
      <c r="N463" s="312"/>
      <c r="O463" s="312"/>
    </row>
    <row r="464" spans="1:15" x14ac:dyDescent="0.2">
      <c r="A464" s="312"/>
      <c r="B464" s="312"/>
      <c r="C464" s="313"/>
      <c r="D464" s="312"/>
      <c r="E464" s="312"/>
      <c r="F464" s="312"/>
      <c r="G464" s="312"/>
      <c r="H464" s="312"/>
      <c r="I464" s="312"/>
      <c r="J464" s="312"/>
      <c r="K464" s="312"/>
      <c r="L464" s="312"/>
      <c r="M464" s="312"/>
      <c r="N464" s="312"/>
      <c r="O464" s="312"/>
    </row>
    <row r="465" spans="1:15" x14ac:dyDescent="0.2">
      <c r="A465" s="312"/>
      <c r="B465" s="312"/>
      <c r="C465" s="313"/>
      <c r="D465" s="312"/>
      <c r="E465" s="312"/>
      <c r="F465" s="312"/>
      <c r="G465" s="312"/>
      <c r="H465" s="312"/>
      <c r="I465" s="312"/>
      <c r="J465" s="312"/>
      <c r="K465" s="312"/>
      <c r="L465" s="312"/>
      <c r="M465" s="312"/>
      <c r="N465" s="312"/>
      <c r="O465" s="312"/>
    </row>
    <row r="466" spans="1:15" x14ac:dyDescent="0.2">
      <c r="A466" s="312"/>
      <c r="B466" s="312"/>
      <c r="C466" s="313"/>
      <c r="D466" s="312"/>
      <c r="E466" s="312"/>
      <c r="F466" s="312"/>
      <c r="G466" s="312"/>
      <c r="H466" s="312"/>
      <c r="I466" s="312"/>
      <c r="J466" s="312"/>
      <c r="K466" s="312"/>
      <c r="L466" s="312"/>
      <c r="M466" s="312"/>
      <c r="N466" s="312"/>
      <c r="O466" s="312"/>
    </row>
    <row r="467" spans="1:15" x14ac:dyDescent="0.2">
      <c r="A467" s="312"/>
      <c r="B467" s="312"/>
      <c r="C467" s="313"/>
      <c r="D467" s="312"/>
      <c r="E467" s="312"/>
      <c r="F467" s="312"/>
      <c r="G467" s="312"/>
      <c r="H467" s="312"/>
      <c r="I467" s="312"/>
      <c r="J467" s="312"/>
      <c r="K467" s="312"/>
      <c r="L467" s="312"/>
      <c r="M467" s="312"/>
      <c r="N467" s="312"/>
      <c r="O467" s="312"/>
    </row>
    <row r="468" spans="1:15" x14ac:dyDescent="0.2">
      <c r="A468" s="312"/>
      <c r="B468" s="312"/>
      <c r="C468" s="313"/>
      <c r="D468" s="312"/>
      <c r="E468" s="312"/>
      <c r="F468" s="312"/>
      <c r="G468" s="312"/>
      <c r="H468" s="312"/>
      <c r="I468" s="312"/>
      <c r="J468" s="312"/>
      <c r="K468" s="312"/>
      <c r="L468" s="312"/>
      <c r="M468" s="312"/>
      <c r="N468" s="312"/>
      <c r="O468" s="312"/>
    </row>
    <row r="469" spans="1:15" x14ac:dyDescent="0.2">
      <c r="A469" s="312"/>
      <c r="B469" s="312"/>
      <c r="C469" s="313"/>
      <c r="D469" s="312"/>
      <c r="E469" s="312"/>
      <c r="F469" s="312"/>
      <c r="G469" s="312"/>
      <c r="H469" s="312"/>
      <c r="I469" s="312"/>
      <c r="J469" s="312"/>
      <c r="K469" s="312"/>
      <c r="L469" s="312"/>
      <c r="M469" s="312"/>
      <c r="N469" s="312"/>
      <c r="O469" s="312"/>
    </row>
    <row r="470" spans="1:15" x14ac:dyDescent="0.2">
      <c r="A470" s="312"/>
      <c r="B470" s="312"/>
      <c r="C470" s="313"/>
      <c r="D470" s="312"/>
      <c r="E470" s="312"/>
      <c r="F470" s="312"/>
      <c r="G470" s="312"/>
      <c r="H470" s="312"/>
      <c r="I470" s="312"/>
      <c r="J470" s="312"/>
      <c r="K470" s="312"/>
      <c r="L470" s="312"/>
      <c r="M470" s="312"/>
      <c r="N470" s="312"/>
      <c r="O470" s="312"/>
    </row>
    <row r="471" spans="1:15" x14ac:dyDescent="0.2">
      <c r="A471" s="312"/>
      <c r="B471" s="312"/>
      <c r="C471" s="313"/>
      <c r="D471" s="312"/>
      <c r="E471" s="312"/>
      <c r="F471" s="312"/>
      <c r="G471" s="312"/>
      <c r="H471" s="312"/>
      <c r="I471" s="312"/>
      <c r="J471" s="312"/>
      <c r="K471" s="312"/>
      <c r="L471" s="312"/>
      <c r="M471" s="312"/>
      <c r="N471" s="312"/>
      <c r="O471" s="312"/>
    </row>
    <row r="472" spans="1:15" x14ac:dyDescent="0.2">
      <c r="A472" s="312"/>
      <c r="B472" s="312"/>
      <c r="C472" s="313"/>
      <c r="D472" s="312"/>
      <c r="E472" s="312"/>
      <c r="F472" s="312"/>
      <c r="G472" s="312"/>
      <c r="H472" s="312"/>
      <c r="I472" s="312"/>
      <c r="J472" s="312"/>
      <c r="K472" s="312"/>
      <c r="L472" s="312"/>
      <c r="M472" s="312"/>
      <c r="N472" s="312"/>
      <c r="O472" s="312"/>
    </row>
    <row r="473" spans="1:15" x14ac:dyDescent="0.2">
      <c r="A473" s="312"/>
      <c r="B473" s="312"/>
      <c r="C473" s="313"/>
      <c r="D473" s="312"/>
      <c r="E473" s="312"/>
      <c r="F473" s="312"/>
      <c r="G473" s="312"/>
      <c r="H473" s="312"/>
      <c r="I473" s="312"/>
      <c r="J473" s="312"/>
      <c r="K473" s="312"/>
      <c r="L473" s="312"/>
      <c r="M473" s="312"/>
      <c r="N473" s="312"/>
      <c r="O473" s="312"/>
    </row>
    <row r="474" spans="1:15" x14ac:dyDescent="0.2">
      <c r="A474" s="312"/>
      <c r="B474" s="312"/>
      <c r="C474" s="313"/>
      <c r="D474" s="312"/>
      <c r="E474" s="312"/>
      <c r="F474" s="312"/>
      <c r="G474" s="312"/>
      <c r="H474" s="312"/>
      <c r="I474" s="312"/>
      <c r="J474" s="312"/>
      <c r="K474" s="312"/>
      <c r="L474" s="312"/>
      <c r="M474" s="312"/>
      <c r="N474" s="312"/>
      <c r="O474" s="312"/>
    </row>
    <row r="475" spans="1:15" x14ac:dyDescent="0.2">
      <c r="A475" s="312"/>
      <c r="B475" s="312"/>
      <c r="C475" s="313"/>
      <c r="D475" s="312"/>
      <c r="E475" s="312"/>
      <c r="F475" s="312"/>
      <c r="G475" s="312"/>
      <c r="H475" s="312"/>
      <c r="I475" s="312"/>
      <c r="J475" s="312"/>
      <c r="K475" s="312"/>
      <c r="L475" s="312"/>
      <c r="M475" s="312"/>
      <c r="N475" s="312"/>
      <c r="O475" s="312"/>
    </row>
    <row r="476" spans="1:15" x14ac:dyDescent="0.2">
      <c r="A476" s="312"/>
      <c r="B476" s="312"/>
      <c r="C476" s="313"/>
      <c r="D476" s="312"/>
      <c r="E476" s="312"/>
      <c r="F476" s="312"/>
      <c r="G476" s="312"/>
      <c r="H476" s="312"/>
      <c r="I476" s="312"/>
      <c r="J476" s="312"/>
      <c r="K476" s="312"/>
      <c r="L476" s="312"/>
      <c r="M476" s="312"/>
      <c r="N476" s="312"/>
      <c r="O476" s="312"/>
    </row>
    <row r="477" spans="1:15" x14ac:dyDescent="0.2">
      <c r="A477" s="312"/>
      <c r="B477" s="312"/>
      <c r="C477" s="313"/>
      <c r="D477" s="312"/>
      <c r="E477" s="312"/>
      <c r="F477" s="312"/>
      <c r="G477" s="312"/>
      <c r="H477" s="312"/>
      <c r="I477" s="312"/>
      <c r="J477" s="312"/>
      <c r="K477" s="312"/>
      <c r="L477" s="312"/>
      <c r="M477" s="312"/>
      <c r="N477" s="312"/>
      <c r="O477" s="312"/>
    </row>
    <row r="478" spans="1:15" x14ac:dyDescent="0.2">
      <c r="A478" s="312"/>
      <c r="B478" s="312"/>
      <c r="C478" s="313"/>
      <c r="D478" s="312"/>
      <c r="E478" s="312"/>
      <c r="F478" s="312"/>
      <c r="G478" s="312"/>
      <c r="H478" s="312"/>
      <c r="I478" s="312"/>
      <c r="J478" s="312"/>
      <c r="K478" s="312"/>
      <c r="L478" s="312"/>
      <c r="M478" s="312"/>
      <c r="N478" s="312"/>
      <c r="O478" s="312"/>
    </row>
    <row r="479" spans="1:15" x14ac:dyDescent="0.2">
      <c r="A479" s="312"/>
      <c r="B479" s="312"/>
      <c r="C479" s="313"/>
      <c r="D479" s="312"/>
      <c r="E479" s="312"/>
      <c r="F479" s="312"/>
      <c r="G479" s="312"/>
      <c r="H479" s="312"/>
      <c r="I479" s="312"/>
      <c r="J479" s="312"/>
      <c r="K479" s="312"/>
      <c r="L479" s="312"/>
      <c r="M479" s="312"/>
      <c r="N479" s="312"/>
      <c r="O479" s="312"/>
    </row>
    <row r="480" spans="1:15" x14ac:dyDescent="0.2">
      <c r="A480" s="312"/>
      <c r="B480" s="312"/>
      <c r="C480" s="313"/>
      <c r="D480" s="312"/>
      <c r="E480" s="312"/>
      <c r="F480" s="312"/>
      <c r="G480" s="312"/>
      <c r="H480" s="312"/>
      <c r="I480" s="312"/>
      <c r="J480" s="312"/>
      <c r="K480" s="312"/>
      <c r="L480" s="312"/>
      <c r="M480" s="312"/>
      <c r="N480" s="312"/>
      <c r="O480" s="312"/>
    </row>
    <row r="481" spans="1:15" x14ac:dyDescent="0.2">
      <c r="A481" s="312"/>
      <c r="B481" s="312"/>
      <c r="C481" s="313"/>
      <c r="D481" s="312"/>
      <c r="E481" s="312"/>
      <c r="F481" s="312"/>
      <c r="G481" s="312"/>
      <c r="H481" s="312"/>
      <c r="I481" s="312"/>
      <c r="J481" s="312"/>
      <c r="K481" s="312"/>
      <c r="L481" s="312"/>
      <c r="M481" s="312"/>
      <c r="N481" s="312"/>
      <c r="O481" s="312"/>
    </row>
    <row r="482" spans="1:15" x14ac:dyDescent="0.2">
      <c r="A482" s="312"/>
      <c r="B482" s="312"/>
      <c r="C482" s="313"/>
      <c r="D482" s="312"/>
      <c r="E482" s="312"/>
      <c r="F482" s="312"/>
      <c r="G482" s="312"/>
      <c r="H482" s="312"/>
      <c r="I482" s="312"/>
      <c r="J482" s="312"/>
      <c r="K482" s="312"/>
      <c r="L482" s="312"/>
      <c r="M482" s="312"/>
      <c r="N482" s="312"/>
      <c r="O482" s="312"/>
    </row>
    <row r="483" spans="1:15" x14ac:dyDescent="0.2">
      <c r="A483" s="312"/>
      <c r="B483" s="312"/>
      <c r="C483" s="313"/>
      <c r="D483" s="312"/>
      <c r="E483" s="312"/>
      <c r="F483" s="312"/>
      <c r="G483" s="312"/>
      <c r="H483" s="312"/>
      <c r="I483" s="312"/>
      <c r="J483" s="312"/>
      <c r="K483" s="312"/>
      <c r="L483" s="312"/>
      <c r="M483" s="312"/>
      <c r="N483" s="312"/>
      <c r="O483" s="312"/>
    </row>
    <row r="484" spans="1:15" x14ac:dyDescent="0.2">
      <c r="A484" s="312"/>
      <c r="B484" s="312"/>
      <c r="C484" s="313"/>
      <c r="D484" s="312"/>
      <c r="E484" s="312"/>
      <c r="F484" s="312"/>
      <c r="G484" s="312"/>
      <c r="H484" s="312"/>
      <c r="I484" s="312"/>
      <c r="J484" s="312"/>
      <c r="K484" s="312"/>
      <c r="L484" s="312"/>
      <c r="M484" s="312"/>
      <c r="N484" s="312"/>
      <c r="O484" s="312"/>
    </row>
    <row r="485" spans="1:15" x14ac:dyDescent="0.2">
      <c r="A485" s="312"/>
      <c r="B485" s="312"/>
      <c r="C485" s="313"/>
      <c r="D485" s="312"/>
      <c r="E485" s="312"/>
      <c r="F485" s="312"/>
      <c r="G485" s="312"/>
      <c r="H485" s="312"/>
      <c r="I485" s="312"/>
      <c r="J485" s="312"/>
      <c r="K485" s="312"/>
      <c r="L485" s="312"/>
      <c r="M485" s="312"/>
      <c r="N485" s="312"/>
      <c r="O485" s="312"/>
    </row>
    <row r="486" spans="1:15" x14ac:dyDescent="0.2">
      <c r="A486" s="312"/>
      <c r="B486" s="312"/>
      <c r="C486" s="313"/>
      <c r="D486" s="312"/>
      <c r="E486" s="312"/>
      <c r="F486" s="312"/>
      <c r="G486" s="312"/>
      <c r="H486" s="312"/>
      <c r="I486" s="312"/>
      <c r="J486" s="312"/>
      <c r="K486" s="312"/>
      <c r="L486" s="312"/>
      <c r="M486" s="312"/>
      <c r="N486" s="312"/>
      <c r="O486" s="312"/>
    </row>
    <row r="487" spans="1:15" x14ac:dyDescent="0.2">
      <c r="A487" s="312"/>
      <c r="B487" s="312"/>
      <c r="C487" s="313"/>
      <c r="D487" s="312"/>
      <c r="E487" s="312"/>
      <c r="F487" s="312"/>
      <c r="G487" s="312"/>
      <c r="H487" s="312"/>
      <c r="I487" s="312"/>
      <c r="J487" s="312"/>
      <c r="K487" s="312"/>
      <c r="L487" s="312"/>
      <c r="M487" s="312"/>
      <c r="N487" s="312"/>
      <c r="O487" s="312"/>
    </row>
    <row r="488" spans="1:15" x14ac:dyDescent="0.2">
      <c r="A488" s="312"/>
      <c r="B488" s="312"/>
      <c r="C488" s="313"/>
      <c r="D488" s="312"/>
      <c r="E488" s="312"/>
      <c r="F488" s="312"/>
      <c r="G488" s="312"/>
      <c r="H488" s="312"/>
      <c r="I488" s="312"/>
      <c r="J488" s="312"/>
      <c r="K488" s="312"/>
      <c r="L488" s="312"/>
      <c r="M488" s="312"/>
      <c r="N488" s="312"/>
      <c r="O488" s="312"/>
    </row>
    <row r="489" spans="1:15" x14ac:dyDescent="0.2">
      <c r="A489" s="312"/>
      <c r="B489" s="312"/>
      <c r="C489" s="313"/>
      <c r="D489" s="312"/>
      <c r="E489" s="312"/>
      <c r="F489" s="312"/>
      <c r="G489" s="312"/>
      <c r="H489" s="312"/>
      <c r="I489" s="312"/>
      <c r="J489" s="312"/>
      <c r="K489" s="312"/>
      <c r="L489" s="312"/>
      <c r="M489" s="312"/>
      <c r="N489" s="312"/>
      <c r="O489" s="312"/>
    </row>
    <row r="490" spans="1:15" x14ac:dyDescent="0.2">
      <c r="A490" s="312"/>
      <c r="B490" s="312"/>
      <c r="C490" s="313"/>
      <c r="D490" s="312"/>
      <c r="E490" s="312"/>
      <c r="F490" s="312"/>
      <c r="G490" s="312"/>
      <c r="H490" s="312"/>
      <c r="I490" s="312"/>
      <c r="J490" s="312"/>
      <c r="K490" s="312"/>
    </row>
  </sheetData>
  <autoFilter ref="A60:IV208"/>
  <mergeCells count="43">
    <mergeCell ref="D212:D213"/>
    <mergeCell ref="I60:I61"/>
    <mergeCell ref="G237:I237"/>
    <mergeCell ref="G238:I238"/>
    <mergeCell ref="K212:K213"/>
    <mergeCell ref="A229:I230"/>
    <mergeCell ref="G232:I232"/>
    <mergeCell ref="G233:I233"/>
    <mergeCell ref="G234:I234"/>
    <mergeCell ref="E212:E213"/>
    <mergeCell ref="F212:F213"/>
    <mergeCell ref="G212:G213"/>
    <mergeCell ref="G236:I236"/>
    <mergeCell ref="A40:J41"/>
    <mergeCell ref="L212:L213"/>
    <mergeCell ref="G235:I235"/>
    <mergeCell ref="A58:J59"/>
    <mergeCell ref="A60:A61"/>
    <mergeCell ref="B60:B61"/>
    <mergeCell ref="C60:C61"/>
    <mergeCell ref="D60:D61"/>
    <mergeCell ref="H60:H61"/>
    <mergeCell ref="H212:H213"/>
    <mergeCell ref="J60:J61"/>
    <mergeCell ref="A208:J208"/>
    <mergeCell ref="A211:K211"/>
    <mergeCell ref="A212:A213"/>
    <mergeCell ref="B212:B213"/>
    <mergeCell ref="C212:C213"/>
    <mergeCell ref="A1:O4"/>
    <mergeCell ref="A5:O5"/>
    <mergeCell ref="A6:A7"/>
    <mergeCell ref="B6:B7"/>
    <mergeCell ref="C6:C7"/>
    <mergeCell ref="D6:D7"/>
    <mergeCell ref="E6:E7"/>
    <mergeCell ref="F6:F7"/>
    <mergeCell ref="G6:G7"/>
    <mergeCell ref="H6:H7"/>
    <mergeCell ref="K6:K7"/>
    <mergeCell ref="M6:M7"/>
    <mergeCell ref="N6:N7"/>
    <mergeCell ref="O6:O7"/>
  </mergeCells>
  <pageMargins left="0.7" right="0.7" top="0.75" bottom="0.75" header="0.3" footer="0.3"/>
  <pageSetup scale="3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2"/>
  <sheetViews>
    <sheetView topLeftCell="D1" zoomScale="90" zoomScaleNormal="90" workbookViewId="0">
      <selection activeCell="A243" sqref="A243:I244"/>
    </sheetView>
  </sheetViews>
  <sheetFormatPr defaultColWidth="8.85546875" defaultRowHeight="12.75" x14ac:dyDescent="0.2"/>
  <cols>
    <col min="1" max="1" width="4.85546875" customWidth="1"/>
    <col min="2" max="2" width="38.28515625" customWidth="1"/>
    <col min="3" max="3" width="16.7109375" style="5" bestFit="1" customWidth="1"/>
    <col min="4" max="4" width="19.7109375" bestFit="1" customWidth="1"/>
    <col min="5" max="5" width="17.85546875" customWidth="1"/>
    <col min="6" max="6" width="15" customWidth="1"/>
    <col min="7" max="7" width="15.85546875" bestFit="1" customWidth="1"/>
    <col min="8" max="8" width="17.7109375" bestFit="1" customWidth="1"/>
    <col min="9" max="9" width="21.5703125" customWidth="1"/>
    <col min="10" max="10" width="18.7109375" bestFit="1" customWidth="1"/>
    <col min="11" max="11" width="16.5703125" bestFit="1" customWidth="1"/>
    <col min="12" max="12" width="16" bestFit="1" customWidth="1"/>
    <col min="13" max="13" width="12.5703125" customWidth="1"/>
    <col min="14" max="14" width="20" customWidth="1"/>
    <col min="15" max="15" width="10.7109375" bestFit="1" customWidth="1"/>
  </cols>
  <sheetData>
    <row r="1" spans="1:15" ht="15" customHeight="1" x14ac:dyDescent="0.2">
      <c r="A1" s="1340" t="s">
        <v>2694</v>
      </c>
      <c r="B1" s="1340"/>
      <c r="C1" s="1340"/>
      <c r="D1" s="1340"/>
      <c r="E1" s="1340"/>
      <c r="F1" s="1340"/>
      <c r="G1" s="1340"/>
      <c r="H1" s="1340"/>
      <c r="I1" s="1340"/>
      <c r="J1" s="1340"/>
      <c r="K1" s="1340"/>
      <c r="L1" s="1340"/>
      <c r="M1" s="1340"/>
      <c r="N1" s="1340"/>
      <c r="O1" s="1340"/>
    </row>
    <row r="2" spans="1:15" ht="15" customHeight="1" x14ac:dyDescent="0.2">
      <c r="A2" s="1340"/>
      <c r="B2" s="1340"/>
      <c r="C2" s="1340"/>
      <c r="D2" s="1340"/>
      <c r="E2" s="1340"/>
      <c r="F2" s="1340"/>
      <c r="G2" s="1340"/>
      <c r="H2" s="1340"/>
      <c r="I2" s="1340"/>
      <c r="J2" s="1340"/>
      <c r="K2" s="1340"/>
      <c r="L2" s="1340"/>
      <c r="M2" s="1340"/>
      <c r="N2" s="1340"/>
      <c r="O2" s="1340"/>
    </row>
    <row r="3" spans="1:15" ht="15" customHeight="1" x14ac:dyDescent="0.2">
      <c r="A3" s="1340"/>
      <c r="B3" s="1340"/>
      <c r="C3" s="1340"/>
      <c r="D3" s="1340"/>
      <c r="E3" s="1340"/>
      <c r="F3" s="1340"/>
      <c r="G3" s="1340"/>
      <c r="H3" s="1340"/>
      <c r="I3" s="1340"/>
      <c r="J3" s="1340"/>
      <c r="K3" s="1340"/>
      <c r="L3" s="1340"/>
      <c r="M3" s="1340"/>
      <c r="N3" s="1340"/>
      <c r="O3" s="1340"/>
    </row>
    <row r="4" spans="1:15" ht="13.5" thickBot="1" x14ac:dyDescent="0.25">
      <c r="A4" s="1341"/>
      <c r="B4" s="1341"/>
      <c r="C4" s="1341"/>
      <c r="D4" s="1341"/>
      <c r="E4" s="1341"/>
      <c r="F4" s="1341"/>
      <c r="G4" s="1341"/>
      <c r="H4" s="1341"/>
      <c r="I4" s="1341"/>
      <c r="J4" s="1341"/>
      <c r="K4" s="1341"/>
      <c r="L4" s="1341"/>
      <c r="M4" s="1341"/>
      <c r="N4" s="1341"/>
      <c r="O4" s="1341"/>
    </row>
    <row r="5" spans="1:15" ht="27.75" thickTop="1" thickBot="1" x14ac:dyDescent="0.25">
      <c r="A5" s="1339" t="s">
        <v>1597</v>
      </c>
      <c r="B5" s="1339"/>
      <c r="C5" s="1339"/>
      <c r="D5" s="1339"/>
      <c r="E5" s="1339"/>
      <c r="F5" s="1339"/>
      <c r="G5" s="1339"/>
      <c r="H5" s="1339"/>
      <c r="I5" s="1339"/>
      <c r="J5" s="1339"/>
      <c r="K5" s="1339"/>
      <c r="L5" s="1339"/>
      <c r="M5" s="1339"/>
      <c r="N5" s="1339"/>
      <c r="O5" s="1339"/>
    </row>
    <row r="6" spans="1:15" ht="26.25" thickTop="1" x14ac:dyDescent="0.2">
      <c r="A6" s="1301" t="s">
        <v>700</v>
      </c>
      <c r="B6" s="1301" t="s">
        <v>1057</v>
      </c>
      <c r="C6" s="1301" t="s">
        <v>508</v>
      </c>
      <c r="D6" s="1301" t="s">
        <v>900</v>
      </c>
      <c r="E6" s="1301" t="s">
        <v>901</v>
      </c>
      <c r="F6" s="1299" t="s">
        <v>1266</v>
      </c>
      <c r="G6" s="1299" t="s">
        <v>1267</v>
      </c>
      <c r="H6" s="1299" t="s">
        <v>1268</v>
      </c>
      <c r="I6" s="1299" t="s">
        <v>1895</v>
      </c>
      <c r="J6" s="526" t="s">
        <v>1269</v>
      </c>
      <c r="K6" s="1299" t="s">
        <v>1270</v>
      </c>
      <c r="L6" s="527" t="s">
        <v>1598</v>
      </c>
      <c r="M6" s="1299" t="s">
        <v>1270</v>
      </c>
      <c r="N6" s="1301" t="s">
        <v>263</v>
      </c>
      <c r="O6" s="1299" t="s">
        <v>1058</v>
      </c>
    </row>
    <row r="7" spans="1:15" ht="13.5" thickBot="1" x14ac:dyDescent="0.25">
      <c r="A7" s="1302"/>
      <c r="B7" s="1302"/>
      <c r="C7" s="1302"/>
      <c r="D7" s="1302"/>
      <c r="E7" s="1302"/>
      <c r="F7" s="1300"/>
      <c r="G7" s="1300"/>
      <c r="H7" s="1300"/>
      <c r="I7" s="1300"/>
      <c r="J7" s="529" t="s">
        <v>1272</v>
      </c>
      <c r="K7" s="1300"/>
      <c r="L7" s="529" t="s">
        <v>1272</v>
      </c>
      <c r="M7" s="1300"/>
      <c r="N7" s="1302"/>
      <c r="O7" s="1300"/>
    </row>
    <row r="8" spans="1:15" s="309" customFormat="1" ht="26.25" thickTop="1" x14ac:dyDescent="0.2">
      <c r="A8" s="612">
        <v>1</v>
      </c>
      <c r="B8" s="613" t="s">
        <v>2695</v>
      </c>
      <c r="C8" s="614" t="s">
        <v>1060</v>
      </c>
      <c r="D8" s="700">
        <v>1</v>
      </c>
      <c r="E8" s="616">
        <v>6200000</v>
      </c>
      <c r="F8" s="740">
        <f>E8-D8+1</f>
        <v>6200000</v>
      </c>
      <c r="G8" s="740">
        <v>100</v>
      </c>
      <c r="H8" s="740">
        <f>F8*G8</f>
        <v>620000000</v>
      </c>
      <c r="I8" s="701">
        <v>1240000</v>
      </c>
      <c r="J8" s="615">
        <f>I8*G8</f>
        <v>124000000</v>
      </c>
      <c r="K8" s="741">
        <f>I8/F8</f>
        <v>0.2</v>
      </c>
      <c r="L8" s="620">
        <f>H8-J8</f>
        <v>496000000</v>
      </c>
      <c r="M8" s="621">
        <f>1-K8</f>
        <v>0.8</v>
      </c>
      <c r="N8" s="614" t="s">
        <v>1292</v>
      </c>
      <c r="O8" s="742" t="s">
        <v>2696</v>
      </c>
    </row>
    <row r="9" spans="1:15" s="309" customFormat="1" x14ac:dyDescent="0.2">
      <c r="A9" s="168">
        <v>2</v>
      </c>
      <c r="B9" s="211" t="s">
        <v>2697</v>
      </c>
      <c r="C9" s="210" t="s">
        <v>1600</v>
      </c>
      <c r="D9" s="743">
        <v>1</v>
      </c>
      <c r="E9" s="744">
        <v>400000</v>
      </c>
      <c r="F9" s="744">
        <f>E9-D9+1</f>
        <v>400000</v>
      </c>
      <c r="G9" s="745">
        <v>100</v>
      </c>
      <c r="H9" s="746">
        <f t="shared" ref="H9:H35" si="0">F9*G9</f>
        <v>40000000</v>
      </c>
      <c r="I9" s="315">
        <v>132000</v>
      </c>
      <c r="J9" s="744">
        <f>I9*G9</f>
        <v>13200000</v>
      </c>
      <c r="K9" s="747">
        <v>0.33</v>
      </c>
      <c r="L9" s="744">
        <f>H9-J9</f>
        <v>26800000</v>
      </c>
      <c r="M9" s="747">
        <f>1-K9</f>
        <v>0.66999999999999993</v>
      </c>
      <c r="N9" s="210" t="s">
        <v>1337</v>
      </c>
      <c r="O9" s="748" t="s">
        <v>2698</v>
      </c>
    </row>
    <row r="10" spans="1:15" s="309" customFormat="1" x14ac:dyDescent="0.2">
      <c r="A10" s="612">
        <v>3</v>
      </c>
      <c r="B10" s="613" t="s">
        <v>2699</v>
      </c>
      <c r="C10" s="614" t="s">
        <v>1600</v>
      </c>
      <c r="D10" s="700">
        <v>1</v>
      </c>
      <c r="E10" s="616">
        <v>1093750</v>
      </c>
      <c r="F10" s="740">
        <f>E10-D10+1</f>
        <v>1093750</v>
      </c>
      <c r="G10" s="616">
        <v>100</v>
      </c>
      <c r="H10" s="740">
        <f t="shared" si="0"/>
        <v>109375000</v>
      </c>
      <c r="I10" s="701">
        <v>393750</v>
      </c>
      <c r="J10" s="615">
        <f>I10*G10</f>
        <v>39375000</v>
      </c>
      <c r="K10" s="741">
        <f>I10/F10</f>
        <v>0.36</v>
      </c>
      <c r="L10" s="620">
        <f>H10-J10</f>
        <v>70000000</v>
      </c>
      <c r="M10" s="621">
        <f>1-K10</f>
        <v>0.64</v>
      </c>
      <c r="N10" s="614" t="s">
        <v>1432</v>
      </c>
      <c r="O10" s="742" t="s">
        <v>2700</v>
      </c>
    </row>
    <row r="11" spans="1:15" s="309" customFormat="1" ht="25.5" x14ac:dyDescent="0.2">
      <c r="A11" s="168">
        <v>4</v>
      </c>
      <c r="B11" s="296" t="s">
        <v>2701</v>
      </c>
      <c r="C11" s="290" t="s">
        <v>1060</v>
      </c>
      <c r="D11" s="743">
        <v>1</v>
      </c>
      <c r="E11" s="292">
        <v>32000000</v>
      </c>
      <c r="F11" s="292">
        <v>32000000</v>
      </c>
      <c r="G11" s="744">
        <v>100</v>
      </c>
      <c r="H11" s="746">
        <f t="shared" si="0"/>
        <v>3200000000</v>
      </c>
      <c r="I11" s="749">
        <v>8000000</v>
      </c>
      <c r="J11" s="749">
        <v>800000000</v>
      </c>
      <c r="K11" s="747">
        <v>0.25</v>
      </c>
      <c r="L11" s="749">
        <v>2400000000</v>
      </c>
      <c r="M11" s="761">
        <f>L11/H11</f>
        <v>0.75</v>
      </c>
      <c r="N11" s="523" t="s">
        <v>1294</v>
      </c>
      <c r="O11" s="750" t="s">
        <v>2702</v>
      </c>
    </row>
    <row r="12" spans="1:15" s="309" customFormat="1" ht="25.5" x14ac:dyDescent="0.2">
      <c r="A12" s="612">
        <v>5</v>
      </c>
      <c r="B12" s="613" t="s">
        <v>2703</v>
      </c>
      <c r="C12" s="614" t="s">
        <v>1060</v>
      </c>
      <c r="D12" s="700">
        <v>1</v>
      </c>
      <c r="E12" s="616">
        <v>2500000</v>
      </c>
      <c r="F12" s="616">
        <v>2500000</v>
      </c>
      <c r="G12" s="740">
        <v>100</v>
      </c>
      <c r="H12" s="740">
        <f t="shared" si="0"/>
        <v>250000000</v>
      </c>
      <c r="I12" s="701">
        <v>700000</v>
      </c>
      <c r="J12" s="616">
        <f t="shared" ref="J12:J33" si="1">I12*100</f>
        <v>70000000</v>
      </c>
      <c r="K12" s="741">
        <v>0.28000000000000003</v>
      </c>
      <c r="L12" s="616">
        <v>180000000</v>
      </c>
      <c r="M12" s="741">
        <v>0.72</v>
      </c>
      <c r="N12" s="614" t="s">
        <v>2520</v>
      </c>
      <c r="O12" s="751" t="s">
        <v>2704</v>
      </c>
    </row>
    <row r="13" spans="1:15" s="309" customFormat="1" ht="25.5" x14ac:dyDescent="0.2">
      <c r="A13" s="168">
        <v>6</v>
      </c>
      <c r="B13" s="211" t="s">
        <v>2705</v>
      </c>
      <c r="C13" s="210" t="s">
        <v>944</v>
      </c>
      <c r="D13" s="743">
        <v>1</v>
      </c>
      <c r="E13" s="744">
        <v>6000000</v>
      </c>
      <c r="F13" s="744">
        <v>6000000</v>
      </c>
      <c r="G13" s="745">
        <v>100</v>
      </c>
      <c r="H13" s="746">
        <f t="shared" si="0"/>
        <v>600000000</v>
      </c>
      <c r="I13" s="315">
        <v>1200000</v>
      </c>
      <c r="J13" s="744">
        <f t="shared" si="1"/>
        <v>120000000</v>
      </c>
      <c r="K13" s="747">
        <v>0.2</v>
      </c>
      <c r="L13" s="744">
        <v>480000000</v>
      </c>
      <c r="M13" s="747">
        <v>0.8</v>
      </c>
      <c r="N13" s="210" t="s">
        <v>2706</v>
      </c>
      <c r="O13" s="748" t="s">
        <v>2707</v>
      </c>
    </row>
    <row r="14" spans="1:15" s="309" customFormat="1" ht="25.5" x14ac:dyDescent="0.2">
      <c r="A14" s="612">
        <v>7</v>
      </c>
      <c r="B14" s="613" t="s">
        <v>2708</v>
      </c>
      <c r="C14" s="614" t="s">
        <v>1060</v>
      </c>
      <c r="D14" s="700">
        <v>1</v>
      </c>
      <c r="E14" s="616">
        <v>3400000</v>
      </c>
      <c r="F14" s="616">
        <v>3400000</v>
      </c>
      <c r="G14" s="740">
        <v>100</v>
      </c>
      <c r="H14" s="740">
        <f t="shared" si="0"/>
        <v>340000000</v>
      </c>
      <c r="I14" s="701">
        <v>1180000</v>
      </c>
      <c r="J14" s="616">
        <f t="shared" si="1"/>
        <v>118000000</v>
      </c>
      <c r="K14" s="619">
        <f>I14/F14</f>
        <v>0.34705882352941175</v>
      </c>
      <c r="L14" s="616">
        <f>H14-J14</f>
        <v>222000000</v>
      </c>
      <c r="M14" s="619">
        <f>L14/H14</f>
        <v>0.65294117647058825</v>
      </c>
      <c r="N14" s="614" t="s">
        <v>1292</v>
      </c>
      <c r="O14" s="742" t="s">
        <v>2709</v>
      </c>
    </row>
    <row r="15" spans="1:15" s="309" customFormat="1" ht="25.5" x14ac:dyDescent="0.2">
      <c r="A15" s="168">
        <v>8</v>
      </c>
      <c r="B15" s="211" t="s">
        <v>2710</v>
      </c>
      <c r="C15" s="210" t="s">
        <v>1060</v>
      </c>
      <c r="D15" s="743">
        <v>1</v>
      </c>
      <c r="E15" s="744">
        <v>5000000</v>
      </c>
      <c r="F15" s="744">
        <v>5000000</v>
      </c>
      <c r="G15" s="745">
        <v>100</v>
      </c>
      <c r="H15" s="746">
        <f t="shared" si="0"/>
        <v>500000000</v>
      </c>
      <c r="I15" s="315">
        <v>1000000</v>
      </c>
      <c r="J15" s="744">
        <f t="shared" si="1"/>
        <v>100000000</v>
      </c>
      <c r="K15" s="747">
        <f>I15/F15</f>
        <v>0.2</v>
      </c>
      <c r="L15" s="744">
        <f>H15-J15</f>
        <v>400000000</v>
      </c>
      <c r="M15" s="747">
        <f>L15/H15</f>
        <v>0.8</v>
      </c>
      <c r="N15" s="210" t="s">
        <v>1294</v>
      </c>
      <c r="O15" s="748" t="s">
        <v>2711</v>
      </c>
    </row>
    <row r="16" spans="1:15" s="309" customFormat="1" ht="25.5" x14ac:dyDescent="0.2">
      <c r="A16" s="612">
        <v>9</v>
      </c>
      <c r="B16" s="613" t="s">
        <v>2712</v>
      </c>
      <c r="C16" s="614" t="s">
        <v>1060</v>
      </c>
      <c r="D16" s="700">
        <v>1</v>
      </c>
      <c r="E16" s="616">
        <v>21000000</v>
      </c>
      <c r="F16" s="616">
        <f>E16</f>
        <v>21000000</v>
      </c>
      <c r="G16" s="740">
        <v>100</v>
      </c>
      <c r="H16" s="740">
        <f t="shared" si="0"/>
        <v>2100000000</v>
      </c>
      <c r="I16" s="701">
        <v>3150000</v>
      </c>
      <c r="J16" s="616">
        <f t="shared" si="1"/>
        <v>315000000</v>
      </c>
      <c r="K16" s="741">
        <f>I16/F16</f>
        <v>0.15</v>
      </c>
      <c r="L16" s="616">
        <f>H16-J16</f>
        <v>1785000000</v>
      </c>
      <c r="M16" s="741">
        <f>L16/H16</f>
        <v>0.85</v>
      </c>
      <c r="N16" s="614" t="s">
        <v>1294</v>
      </c>
      <c r="O16" s="742" t="s">
        <v>2711</v>
      </c>
    </row>
    <row r="17" spans="1:15" s="309" customFormat="1" ht="25.5" x14ac:dyDescent="0.2">
      <c r="A17" s="168">
        <v>10</v>
      </c>
      <c r="B17" s="211" t="s">
        <v>2713</v>
      </c>
      <c r="C17" s="210" t="s">
        <v>1060</v>
      </c>
      <c r="D17" s="743">
        <v>1</v>
      </c>
      <c r="E17" s="744">
        <v>10000000</v>
      </c>
      <c r="F17" s="744">
        <v>10000000</v>
      </c>
      <c r="G17" s="745">
        <v>100</v>
      </c>
      <c r="H17" s="746">
        <f t="shared" si="0"/>
        <v>1000000000</v>
      </c>
      <c r="I17" s="315">
        <v>3400000</v>
      </c>
      <c r="J17" s="744">
        <f t="shared" si="1"/>
        <v>340000000</v>
      </c>
      <c r="K17" s="747">
        <f>I17/F17</f>
        <v>0.34</v>
      </c>
      <c r="L17" s="744">
        <f>H17-J17</f>
        <v>660000000</v>
      </c>
      <c r="M17" s="747">
        <f>L17/H17</f>
        <v>0.66</v>
      </c>
      <c r="N17" s="210" t="s">
        <v>1337</v>
      </c>
      <c r="O17" s="748" t="s">
        <v>2711</v>
      </c>
    </row>
    <row r="18" spans="1:15" s="309" customFormat="1" ht="38.25" x14ac:dyDescent="0.2">
      <c r="A18" s="612">
        <v>11</v>
      </c>
      <c r="B18" s="613" t="s">
        <v>2714</v>
      </c>
      <c r="C18" s="614" t="s">
        <v>1060</v>
      </c>
      <c r="D18" s="700">
        <v>1600001</v>
      </c>
      <c r="E18" s="616">
        <v>2000000</v>
      </c>
      <c r="F18" s="616">
        <v>400000</v>
      </c>
      <c r="G18" s="740">
        <v>100</v>
      </c>
      <c r="H18" s="740">
        <f t="shared" si="0"/>
        <v>40000000</v>
      </c>
      <c r="I18" s="701">
        <v>580580</v>
      </c>
      <c r="J18" s="616">
        <f t="shared" si="1"/>
        <v>58058000</v>
      </c>
      <c r="K18" s="752">
        <f>I18/E18</f>
        <v>0.29028999999999999</v>
      </c>
      <c r="L18" s="616">
        <v>0</v>
      </c>
      <c r="M18" s="741" t="s">
        <v>1289</v>
      </c>
      <c r="N18" s="614" t="s">
        <v>2532</v>
      </c>
      <c r="O18" s="742" t="s">
        <v>2711</v>
      </c>
    </row>
    <row r="19" spans="1:15" s="309" customFormat="1" ht="25.5" x14ac:dyDescent="0.2">
      <c r="A19" s="168">
        <v>12</v>
      </c>
      <c r="B19" s="211" t="s">
        <v>2715</v>
      </c>
      <c r="C19" s="210" t="s">
        <v>1060</v>
      </c>
      <c r="D19" s="743">
        <v>1</v>
      </c>
      <c r="E19" s="744">
        <v>8025000</v>
      </c>
      <c r="F19" s="744">
        <v>8025000</v>
      </c>
      <c r="G19" s="745">
        <v>100</v>
      </c>
      <c r="H19" s="746">
        <f t="shared" si="0"/>
        <v>802500000</v>
      </c>
      <c r="I19" s="315">
        <v>3531000</v>
      </c>
      <c r="J19" s="744">
        <f t="shared" si="1"/>
        <v>353100000</v>
      </c>
      <c r="K19" s="747">
        <f>I19/E19</f>
        <v>0.44</v>
      </c>
      <c r="L19" s="744">
        <f t="shared" ref="L19:L32" si="2">H19-J19</f>
        <v>449400000</v>
      </c>
      <c r="M19" s="747">
        <f t="shared" ref="M19:M41" si="3">L19/H19</f>
        <v>0.56000000000000005</v>
      </c>
      <c r="N19" s="210" t="s">
        <v>1432</v>
      </c>
      <c r="O19" s="748" t="s">
        <v>2716</v>
      </c>
    </row>
    <row r="20" spans="1:15" s="309" customFormat="1" ht="25.5" x14ac:dyDescent="0.2">
      <c r="A20" s="612">
        <v>13</v>
      </c>
      <c r="B20" s="613" t="s">
        <v>2717</v>
      </c>
      <c r="C20" s="614" t="s">
        <v>1060</v>
      </c>
      <c r="D20" s="700">
        <v>1</v>
      </c>
      <c r="E20" s="616">
        <v>7600000</v>
      </c>
      <c r="F20" s="616">
        <v>7600000</v>
      </c>
      <c r="G20" s="740">
        <v>100</v>
      </c>
      <c r="H20" s="740">
        <f t="shared" si="0"/>
        <v>760000000</v>
      </c>
      <c r="I20" s="701">
        <f>1520000+760000</f>
        <v>2280000</v>
      </c>
      <c r="J20" s="616">
        <f t="shared" si="1"/>
        <v>228000000</v>
      </c>
      <c r="K20" s="741">
        <f>I20/E20</f>
        <v>0.3</v>
      </c>
      <c r="L20" s="616">
        <f t="shared" si="2"/>
        <v>532000000</v>
      </c>
      <c r="M20" s="741">
        <f t="shared" si="3"/>
        <v>0.7</v>
      </c>
      <c r="N20" s="614" t="s">
        <v>1337</v>
      </c>
      <c r="O20" s="742" t="s">
        <v>2718</v>
      </c>
    </row>
    <row r="21" spans="1:15" s="309" customFormat="1" ht="25.5" x14ac:dyDescent="0.2">
      <c r="A21" s="168">
        <v>14</v>
      </c>
      <c r="B21" s="211" t="s">
        <v>2719</v>
      </c>
      <c r="C21" s="210" t="s">
        <v>1060</v>
      </c>
      <c r="D21" s="743">
        <v>1</v>
      </c>
      <c r="E21" s="744">
        <v>33325000</v>
      </c>
      <c r="F21" s="744">
        <v>33325000</v>
      </c>
      <c r="G21" s="745">
        <v>100</v>
      </c>
      <c r="H21" s="746">
        <f t="shared" si="0"/>
        <v>3332500000</v>
      </c>
      <c r="I21" s="315">
        <f>3332500+4998750</f>
        <v>8331250</v>
      </c>
      <c r="J21" s="744">
        <f t="shared" si="1"/>
        <v>833125000</v>
      </c>
      <c r="K21" s="747">
        <f>I21/E21</f>
        <v>0.25</v>
      </c>
      <c r="L21" s="744">
        <f t="shared" si="2"/>
        <v>2499375000</v>
      </c>
      <c r="M21" s="747">
        <f t="shared" si="3"/>
        <v>0.75</v>
      </c>
      <c r="N21" s="210" t="s">
        <v>1294</v>
      </c>
      <c r="O21" s="748" t="s">
        <v>2718</v>
      </c>
    </row>
    <row r="22" spans="1:15" s="309" customFormat="1" ht="25.5" x14ac:dyDescent="0.2">
      <c r="A22" s="612">
        <v>15</v>
      </c>
      <c r="B22" s="613" t="s">
        <v>2720</v>
      </c>
      <c r="C22" s="614" t="s">
        <v>1600</v>
      </c>
      <c r="D22" s="700">
        <v>1</v>
      </c>
      <c r="E22" s="616">
        <v>300000</v>
      </c>
      <c r="F22" s="616">
        <v>300000</v>
      </c>
      <c r="G22" s="740">
        <v>100</v>
      </c>
      <c r="H22" s="740">
        <f t="shared" si="0"/>
        <v>30000000</v>
      </c>
      <c r="I22" s="701">
        <v>97000</v>
      </c>
      <c r="J22" s="616">
        <f t="shared" si="1"/>
        <v>9700000</v>
      </c>
      <c r="K22" s="619">
        <f t="shared" ref="K22:K37" si="4">I22/F22</f>
        <v>0.32333333333333331</v>
      </c>
      <c r="L22" s="616">
        <f t="shared" si="2"/>
        <v>20300000</v>
      </c>
      <c r="M22" s="619">
        <f t="shared" si="3"/>
        <v>0.67666666666666664</v>
      </c>
      <c r="N22" s="614" t="s">
        <v>2228</v>
      </c>
      <c r="O22" s="742" t="s">
        <v>2721</v>
      </c>
    </row>
    <row r="23" spans="1:15" s="309" customFormat="1" ht="25.5" x14ac:dyDescent="0.2">
      <c r="A23" s="168">
        <v>16</v>
      </c>
      <c r="B23" s="341" t="s">
        <v>2722</v>
      </c>
      <c r="C23" s="290" t="s">
        <v>1060</v>
      </c>
      <c r="D23" s="753">
        <v>1</v>
      </c>
      <c r="E23" s="497">
        <v>11200000</v>
      </c>
      <c r="F23" s="497">
        <v>11200000</v>
      </c>
      <c r="G23" s="754">
        <v>100</v>
      </c>
      <c r="H23" s="746">
        <f t="shared" si="0"/>
        <v>1120000000</v>
      </c>
      <c r="I23" s="292">
        <v>5488000</v>
      </c>
      <c r="J23" s="497">
        <f t="shared" si="1"/>
        <v>548800000</v>
      </c>
      <c r="K23" s="623">
        <f t="shared" si="4"/>
        <v>0.49</v>
      </c>
      <c r="L23" s="497">
        <f t="shared" si="2"/>
        <v>571200000</v>
      </c>
      <c r="M23" s="623">
        <f t="shared" si="3"/>
        <v>0.51</v>
      </c>
      <c r="N23" s="290" t="s">
        <v>1337</v>
      </c>
      <c r="O23" s="755" t="s">
        <v>2723</v>
      </c>
    </row>
    <row r="24" spans="1:15" s="309" customFormat="1" ht="25.5" x14ac:dyDescent="0.2">
      <c r="A24" s="612">
        <v>17</v>
      </c>
      <c r="B24" s="756" t="s">
        <v>2724</v>
      </c>
      <c r="C24" s="614" t="s">
        <v>1600</v>
      </c>
      <c r="D24" s="700">
        <v>1</v>
      </c>
      <c r="E24" s="616">
        <v>623380</v>
      </c>
      <c r="F24" s="616">
        <v>623380</v>
      </c>
      <c r="G24" s="740">
        <v>100</v>
      </c>
      <c r="H24" s="740">
        <f t="shared" si="0"/>
        <v>62338000</v>
      </c>
      <c r="I24" s="701">
        <v>203380</v>
      </c>
      <c r="J24" s="616">
        <f t="shared" si="1"/>
        <v>20338000</v>
      </c>
      <c r="K24" s="752">
        <f t="shared" si="4"/>
        <v>0.32625364945939878</v>
      </c>
      <c r="L24" s="616">
        <f t="shared" si="2"/>
        <v>42000000</v>
      </c>
      <c r="M24" s="752">
        <f t="shared" si="3"/>
        <v>0.67374635054060128</v>
      </c>
      <c r="N24" s="614" t="s">
        <v>1432</v>
      </c>
      <c r="O24" s="742" t="s">
        <v>2723</v>
      </c>
    </row>
    <row r="25" spans="1:15" s="309" customFormat="1" ht="25.5" x14ac:dyDescent="0.2">
      <c r="A25" s="168">
        <v>18</v>
      </c>
      <c r="B25" s="211" t="s">
        <v>2725</v>
      </c>
      <c r="C25" s="210" t="s">
        <v>1060</v>
      </c>
      <c r="D25" s="743">
        <v>1</v>
      </c>
      <c r="E25" s="744">
        <v>5364860</v>
      </c>
      <c r="F25" s="744">
        <v>5364860</v>
      </c>
      <c r="G25" s="746">
        <v>100</v>
      </c>
      <c r="H25" s="746">
        <f t="shared" si="0"/>
        <v>536486000</v>
      </c>
      <c r="I25" s="315">
        <v>1609458</v>
      </c>
      <c r="J25" s="744">
        <f t="shared" si="1"/>
        <v>160945800</v>
      </c>
      <c r="K25" s="673">
        <f t="shared" si="4"/>
        <v>0.3</v>
      </c>
      <c r="L25" s="744">
        <f t="shared" si="2"/>
        <v>375540200</v>
      </c>
      <c r="M25" s="673">
        <f t="shared" si="3"/>
        <v>0.7</v>
      </c>
      <c r="N25" s="210" t="s">
        <v>2726</v>
      </c>
      <c r="O25" s="748" t="s">
        <v>2727</v>
      </c>
    </row>
    <row r="26" spans="1:15" s="309" customFormat="1" ht="25.5" x14ac:dyDescent="0.2">
      <c r="A26" s="612">
        <v>19</v>
      </c>
      <c r="B26" s="756" t="s">
        <v>2728</v>
      </c>
      <c r="C26" s="614" t="s">
        <v>1060</v>
      </c>
      <c r="D26" s="700">
        <v>1</v>
      </c>
      <c r="E26" s="616">
        <v>5440534</v>
      </c>
      <c r="F26" s="616">
        <v>5440534</v>
      </c>
      <c r="G26" s="740">
        <v>100</v>
      </c>
      <c r="H26" s="740">
        <f t="shared" si="0"/>
        <v>544053400</v>
      </c>
      <c r="I26" s="701">
        <v>1632160</v>
      </c>
      <c r="J26" s="616">
        <f t="shared" si="1"/>
        <v>163216000</v>
      </c>
      <c r="K26" s="619">
        <f t="shared" si="4"/>
        <v>0.29999996323890266</v>
      </c>
      <c r="L26" s="616">
        <f t="shared" si="2"/>
        <v>380837400</v>
      </c>
      <c r="M26" s="619">
        <f t="shared" si="3"/>
        <v>0.70000003676109734</v>
      </c>
      <c r="N26" s="614" t="s">
        <v>2726</v>
      </c>
      <c r="O26" s="742" t="s">
        <v>2727</v>
      </c>
    </row>
    <row r="27" spans="1:15" s="309" customFormat="1" ht="25.5" x14ac:dyDescent="0.2">
      <c r="A27" s="168">
        <v>20</v>
      </c>
      <c r="B27" s="211" t="s">
        <v>2729</v>
      </c>
      <c r="C27" s="210" t="s">
        <v>1060</v>
      </c>
      <c r="D27" s="743">
        <v>1</v>
      </c>
      <c r="E27" s="744">
        <v>5425833</v>
      </c>
      <c r="F27" s="744">
        <v>5425833</v>
      </c>
      <c r="G27" s="746">
        <v>100</v>
      </c>
      <c r="H27" s="746">
        <f t="shared" si="0"/>
        <v>542583300</v>
      </c>
      <c r="I27" s="315">
        <v>1627750</v>
      </c>
      <c r="J27" s="744">
        <f t="shared" si="1"/>
        <v>162775000</v>
      </c>
      <c r="K27" s="673">
        <f t="shared" si="4"/>
        <v>0.30000001843034979</v>
      </c>
      <c r="L27" s="744">
        <f t="shared" si="2"/>
        <v>379808300</v>
      </c>
      <c r="M27" s="673">
        <f t="shared" si="3"/>
        <v>0.69999998156965026</v>
      </c>
      <c r="N27" s="210" t="s">
        <v>2726</v>
      </c>
      <c r="O27" s="748" t="s">
        <v>2730</v>
      </c>
    </row>
    <row r="28" spans="1:15" s="309" customFormat="1" ht="25.5" x14ac:dyDescent="0.2">
      <c r="A28" s="612">
        <v>21</v>
      </c>
      <c r="B28" s="613" t="s">
        <v>2731</v>
      </c>
      <c r="C28" s="614" t="s">
        <v>1060</v>
      </c>
      <c r="D28" s="700">
        <v>1</v>
      </c>
      <c r="E28" s="616">
        <v>6000000</v>
      </c>
      <c r="F28" s="616">
        <v>6000000</v>
      </c>
      <c r="G28" s="740">
        <v>100</v>
      </c>
      <c r="H28" s="740">
        <f t="shared" si="0"/>
        <v>600000000</v>
      </c>
      <c r="I28" s="701">
        <v>1800000</v>
      </c>
      <c r="J28" s="616">
        <f t="shared" si="1"/>
        <v>180000000</v>
      </c>
      <c r="K28" s="619">
        <f t="shared" si="4"/>
        <v>0.3</v>
      </c>
      <c r="L28" s="616">
        <f t="shared" si="2"/>
        <v>420000000</v>
      </c>
      <c r="M28" s="619">
        <f t="shared" si="3"/>
        <v>0.7</v>
      </c>
      <c r="N28" s="614" t="s">
        <v>2732</v>
      </c>
      <c r="O28" s="742" t="s">
        <v>2733</v>
      </c>
    </row>
    <row r="29" spans="1:15" s="309" customFormat="1" ht="25.5" x14ac:dyDescent="0.2">
      <c r="A29" s="168">
        <v>22</v>
      </c>
      <c r="B29" s="211" t="s">
        <v>2734</v>
      </c>
      <c r="C29" s="210" t="s">
        <v>1060</v>
      </c>
      <c r="D29" s="743">
        <v>1</v>
      </c>
      <c r="E29" s="744">
        <v>3921568</v>
      </c>
      <c r="F29" s="744">
        <v>3921568</v>
      </c>
      <c r="G29" s="746">
        <v>100</v>
      </c>
      <c r="H29" s="746">
        <f t="shared" si="0"/>
        <v>392156800</v>
      </c>
      <c r="I29" s="315">
        <v>1921568</v>
      </c>
      <c r="J29" s="744">
        <f t="shared" si="1"/>
        <v>192156800</v>
      </c>
      <c r="K29" s="673">
        <f t="shared" si="4"/>
        <v>0.48999991839998697</v>
      </c>
      <c r="L29" s="744">
        <f t="shared" si="2"/>
        <v>200000000</v>
      </c>
      <c r="M29" s="673">
        <f t="shared" si="3"/>
        <v>0.51000008160001309</v>
      </c>
      <c r="N29" s="210" t="s">
        <v>1337</v>
      </c>
      <c r="O29" s="748" t="s">
        <v>2735</v>
      </c>
    </row>
    <row r="30" spans="1:15" s="309" customFormat="1" ht="25.5" x14ac:dyDescent="0.2">
      <c r="A30" s="168">
        <v>23</v>
      </c>
      <c r="B30" s="613" t="s">
        <v>2736</v>
      </c>
      <c r="C30" s="614" t="s">
        <v>1060</v>
      </c>
      <c r="D30" s="700">
        <v>1</v>
      </c>
      <c r="E30" s="616">
        <v>29000000</v>
      </c>
      <c r="F30" s="616">
        <v>29000000</v>
      </c>
      <c r="G30" s="740">
        <v>100</v>
      </c>
      <c r="H30" s="740">
        <f t="shared" si="0"/>
        <v>2900000000</v>
      </c>
      <c r="I30" s="701">
        <v>7250000</v>
      </c>
      <c r="J30" s="616">
        <f t="shared" si="1"/>
        <v>725000000</v>
      </c>
      <c r="K30" s="619">
        <f t="shared" si="4"/>
        <v>0.25</v>
      </c>
      <c r="L30" s="616">
        <f t="shared" si="2"/>
        <v>2175000000</v>
      </c>
      <c r="M30" s="619">
        <f t="shared" si="3"/>
        <v>0.75</v>
      </c>
      <c r="N30" s="614" t="s">
        <v>1432</v>
      </c>
      <c r="O30" s="742" t="s">
        <v>2733</v>
      </c>
    </row>
    <row r="31" spans="1:15" s="309" customFormat="1" ht="25.5" x14ac:dyDescent="0.2">
      <c r="A31" s="168">
        <v>24</v>
      </c>
      <c r="B31" s="211" t="s">
        <v>2737</v>
      </c>
      <c r="C31" s="210" t="s">
        <v>1060</v>
      </c>
      <c r="D31" s="743">
        <v>1</v>
      </c>
      <c r="E31" s="744">
        <v>2800000</v>
      </c>
      <c r="F31" s="744">
        <f>E31</f>
        <v>2800000</v>
      </c>
      <c r="G31" s="746">
        <v>100</v>
      </c>
      <c r="H31" s="746">
        <f t="shared" si="0"/>
        <v>280000000</v>
      </c>
      <c r="I31" s="315">
        <v>840000</v>
      </c>
      <c r="J31" s="744">
        <f t="shared" si="1"/>
        <v>84000000</v>
      </c>
      <c r="K31" s="673">
        <f t="shared" si="4"/>
        <v>0.3</v>
      </c>
      <c r="L31" s="744">
        <f t="shared" si="2"/>
        <v>196000000</v>
      </c>
      <c r="M31" s="673">
        <f t="shared" si="3"/>
        <v>0.7</v>
      </c>
      <c r="N31" s="210" t="s">
        <v>1337</v>
      </c>
      <c r="O31" s="748" t="s">
        <v>2738</v>
      </c>
    </row>
    <row r="32" spans="1:15" s="309" customFormat="1" ht="25.5" x14ac:dyDescent="0.2">
      <c r="A32" s="612">
        <v>25</v>
      </c>
      <c r="B32" s="613" t="s">
        <v>2739</v>
      </c>
      <c r="C32" s="614" t="s">
        <v>1767</v>
      </c>
      <c r="D32" s="700">
        <v>1</v>
      </c>
      <c r="E32" s="616">
        <v>16740000</v>
      </c>
      <c r="F32" s="616">
        <v>16740000</v>
      </c>
      <c r="G32" s="740">
        <v>100</v>
      </c>
      <c r="H32" s="740">
        <f t="shared" si="0"/>
        <v>1674000000</v>
      </c>
      <c r="I32" s="701">
        <v>1674000</v>
      </c>
      <c r="J32" s="616">
        <f t="shared" si="1"/>
        <v>167400000</v>
      </c>
      <c r="K32" s="619">
        <f t="shared" si="4"/>
        <v>0.1</v>
      </c>
      <c r="L32" s="616">
        <f t="shared" si="2"/>
        <v>1506600000</v>
      </c>
      <c r="M32" s="619">
        <f t="shared" si="3"/>
        <v>0.9</v>
      </c>
      <c r="N32" s="614" t="s">
        <v>2740</v>
      </c>
      <c r="O32" s="742" t="s">
        <v>2741</v>
      </c>
    </row>
    <row r="33" spans="1:15" s="309" customFormat="1" ht="25.5" x14ac:dyDescent="0.2">
      <c r="A33" s="168">
        <v>26</v>
      </c>
      <c r="B33" s="211" t="s">
        <v>2742</v>
      </c>
      <c r="C33" s="210" t="s">
        <v>1060</v>
      </c>
      <c r="D33" s="743">
        <v>1</v>
      </c>
      <c r="E33" s="744">
        <v>4925000</v>
      </c>
      <c r="F33" s="744">
        <v>4925000</v>
      </c>
      <c r="G33" s="746">
        <v>100</v>
      </c>
      <c r="H33" s="746">
        <f t="shared" si="0"/>
        <v>492500000</v>
      </c>
      <c r="I33" s="315">
        <v>1231250</v>
      </c>
      <c r="J33" s="744">
        <f t="shared" si="1"/>
        <v>123125000</v>
      </c>
      <c r="K33" s="673">
        <f t="shared" si="4"/>
        <v>0.25</v>
      </c>
      <c r="L33" s="744">
        <f>H33-J33</f>
        <v>369375000</v>
      </c>
      <c r="M33" s="673">
        <f t="shared" si="3"/>
        <v>0.75</v>
      </c>
      <c r="N33" s="210" t="s">
        <v>2743</v>
      </c>
      <c r="O33" s="748" t="s">
        <v>2744</v>
      </c>
    </row>
    <row r="34" spans="1:15" s="309" customFormat="1" ht="63.75" x14ac:dyDescent="0.2">
      <c r="A34" s="612">
        <v>27</v>
      </c>
      <c r="B34" s="640" t="s">
        <v>2745</v>
      </c>
      <c r="C34" s="614" t="s">
        <v>2325</v>
      </c>
      <c r="D34" s="700">
        <v>1</v>
      </c>
      <c r="E34" s="616">
        <v>39719006</v>
      </c>
      <c r="F34" s="616">
        <v>39719006</v>
      </c>
      <c r="G34" s="740">
        <v>100</v>
      </c>
      <c r="H34" s="740">
        <f t="shared" si="0"/>
        <v>3971900600</v>
      </c>
      <c r="I34" s="701">
        <v>7943801</v>
      </c>
      <c r="J34" s="616">
        <v>3441651785</v>
      </c>
      <c r="K34" s="619">
        <f t="shared" si="4"/>
        <v>0.19999999496462725</v>
      </c>
      <c r="L34" s="616">
        <f>(F34-7943801)*100</f>
        <v>3177520500</v>
      </c>
      <c r="M34" s="619">
        <f t="shared" si="3"/>
        <v>0.80000000503537272</v>
      </c>
      <c r="N34" s="614" t="s">
        <v>2746</v>
      </c>
      <c r="O34" s="742" t="s">
        <v>2747</v>
      </c>
    </row>
    <row r="35" spans="1:15" s="309" customFormat="1" ht="25.5" x14ac:dyDescent="0.2">
      <c r="A35" s="389">
        <v>28</v>
      </c>
      <c r="B35" s="291" t="s">
        <v>2748</v>
      </c>
      <c r="C35" s="290" t="s">
        <v>944</v>
      </c>
      <c r="D35" s="753">
        <v>1</v>
      </c>
      <c r="E35" s="497">
        <v>9675000</v>
      </c>
      <c r="F35" s="497">
        <v>9675000</v>
      </c>
      <c r="G35" s="754">
        <v>100</v>
      </c>
      <c r="H35" s="754">
        <f t="shared" si="0"/>
        <v>967500000</v>
      </c>
      <c r="I35" s="292">
        <v>4353000</v>
      </c>
      <c r="J35" s="497">
        <v>435300000</v>
      </c>
      <c r="K35" s="623">
        <f t="shared" si="4"/>
        <v>0.44992248062015505</v>
      </c>
      <c r="L35" s="497">
        <f>H35-J35</f>
        <v>532200000</v>
      </c>
      <c r="M35" s="623">
        <f t="shared" si="3"/>
        <v>0.55007751937984495</v>
      </c>
      <c r="N35" s="290" t="s">
        <v>2228</v>
      </c>
      <c r="O35" s="755" t="s">
        <v>2749</v>
      </c>
    </row>
    <row r="36" spans="1:15" s="309" customFormat="1" ht="25.5" x14ac:dyDescent="0.2">
      <c r="A36" s="612">
        <v>29</v>
      </c>
      <c r="B36" s="640" t="s">
        <v>2750</v>
      </c>
      <c r="C36" s="614" t="s">
        <v>1060</v>
      </c>
      <c r="D36" s="700">
        <v>1</v>
      </c>
      <c r="E36" s="616">
        <v>2200000</v>
      </c>
      <c r="F36" s="616">
        <v>2200000</v>
      </c>
      <c r="G36" s="740">
        <v>100</v>
      </c>
      <c r="H36" s="740">
        <v>220000000</v>
      </c>
      <c r="I36" s="701">
        <v>870000</v>
      </c>
      <c r="J36" s="616">
        <v>87000000</v>
      </c>
      <c r="K36" s="619">
        <f t="shared" si="4"/>
        <v>0.39545454545454545</v>
      </c>
      <c r="L36" s="616">
        <f>H36-J36</f>
        <v>133000000</v>
      </c>
      <c r="M36" s="619">
        <f t="shared" si="3"/>
        <v>0.6045454545454545</v>
      </c>
      <c r="N36" s="614" t="s">
        <v>1076</v>
      </c>
      <c r="O36" s="742" t="s">
        <v>2751</v>
      </c>
    </row>
    <row r="37" spans="1:15" s="309" customFormat="1" ht="25.5" x14ac:dyDescent="0.2">
      <c r="A37" s="389">
        <v>30</v>
      </c>
      <c r="B37" s="757" t="s">
        <v>2752</v>
      </c>
      <c r="C37" s="290" t="s">
        <v>1060</v>
      </c>
      <c r="D37" s="753">
        <v>1</v>
      </c>
      <c r="E37" s="497">
        <v>1218675</v>
      </c>
      <c r="F37" s="497">
        <v>1218675</v>
      </c>
      <c r="G37" s="754">
        <v>100</v>
      </c>
      <c r="H37" s="754">
        <f>F37*100</f>
        <v>121867500</v>
      </c>
      <c r="I37" s="292">
        <v>243675</v>
      </c>
      <c r="J37" s="497">
        <f>I37*100</f>
        <v>24367500</v>
      </c>
      <c r="K37" s="623">
        <f t="shared" si="4"/>
        <v>0.19995076620099697</v>
      </c>
      <c r="L37" s="497">
        <f>H37-J37</f>
        <v>97500000</v>
      </c>
      <c r="M37" s="623">
        <f t="shared" si="3"/>
        <v>0.80004923379900306</v>
      </c>
      <c r="N37" s="290" t="s">
        <v>1292</v>
      </c>
      <c r="O37" s="755" t="s">
        <v>2753</v>
      </c>
    </row>
    <row r="38" spans="1:15" s="309" customFormat="1" ht="38.25" x14ac:dyDescent="0.2">
      <c r="A38" s="612">
        <v>31</v>
      </c>
      <c r="B38" s="640" t="s">
        <v>2754</v>
      </c>
      <c r="C38" s="614" t="s">
        <v>1060</v>
      </c>
      <c r="D38" s="700">
        <v>1</v>
      </c>
      <c r="E38" s="616">
        <v>5098040</v>
      </c>
      <c r="F38" s="616">
        <v>5098040</v>
      </c>
      <c r="G38" s="740">
        <v>100</v>
      </c>
      <c r="H38" s="740">
        <v>509804000</v>
      </c>
      <c r="I38" s="701">
        <v>2498040</v>
      </c>
      <c r="J38" s="616">
        <v>249804000</v>
      </c>
      <c r="K38" s="619">
        <v>0.49</v>
      </c>
      <c r="L38" s="616">
        <f>H38-J38</f>
        <v>260000000</v>
      </c>
      <c r="M38" s="619">
        <f t="shared" si="3"/>
        <v>0.50999992153847362</v>
      </c>
      <c r="N38" s="614" t="s">
        <v>2726</v>
      </c>
      <c r="O38" s="742" t="s">
        <v>2755</v>
      </c>
    </row>
    <row r="39" spans="1:15" s="309" customFormat="1" ht="51" x14ac:dyDescent="0.2">
      <c r="A39" s="389">
        <v>32</v>
      </c>
      <c r="B39" s="291" t="s">
        <v>2756</v>
      </c>
      <c r="C39" s="290" t="s">
        <v>446</v>
      </c>
      <c r="D39" s="753">
        <v>1</v>
      </c>
      <c r="E39" s="497">
        <v>40000000</v>
      </c>
      <c r="F39" s="497">
        <v>40000000</v>
      </c>
      <c r="G39" s="754">
        <v>100</v>
      </c>
      <c r="H39" s="754">
        <v>4000000000</v>
      </c>
      <c r="I39" s="292">
        <v>12000000</v>
      </c>
      <c r="J39" s="497">
        <v>2760774000</v>
      </c>
      <c r="K39" s="623">
        <v>0.3</v>
      </c>
      <c r="L39" s="497">
        <v>28000000</v>
      </c>
      <c r="M39" s="623">
        <v>0.7</v>
      </c>
      <c r="N39" s="290" t="s">
        <v>1327</v>
      </c>
      <c r="O39" s="755" t="s">
        <v>2755</v>
      </c>
    </row>
    <row r="40" spans="1:15" s="309" customFormat="1" ht="38.25" x14ac:dyDescent="0.2">
      <c r="A40" s="612">
        <v>33</v>
      </c>
      <c r="B40" s="640" t="s">
        <v>2757</v>
      </c>
      <c r="C40" s="614" t="s">
        <v>1060</v>
      </c>
      <c r="D40" s="700">
        <v>1</v>
      </c>
      <c r="E40" s="616">
        <v>8000000</v>
      </c>
      <c r="F40" s="616">
        <v>8000000</v>
      </c>
      <c r="G40" s="740">
        <v>100</v>
      </c>
      <c r="H40" s="740">
        <v>800000000</v>
      </c>
      <c r="I40" s="701">
        <v>2800000</v>
      </c>
      <c r="J40" s="616">
        <v>280000000</v>
      </c>
      <c r="K40" s="619">
        <f t="shared" ref="K40:K41" si="5">I40/F40</f>
        <v>0.35</v>
      </c>
      <c r="L40" s="616">
        <f>H40-J40</f>
        <v>520000000</v>
      </c>
      <c r="M40" s="619">
        <f t="shared" si="3"/>
        <v>0.65</v>
      </c>
      <c r="N40" s="614" t="s">
        <v>2758</v>
      </c>
      <c r="O40" s="742" t="s">
        <v>2759</v>
      </c>
    </row>
    <row r="41" spans="1:15" s="309" customFormat="1" ht="38.25" x14ac:dyDescent="0.2">
      <c r="A41" s="389">
        <v>34</v>
      </c>
      <c r="B41" s="291" t="s">
        <v>2760</v>
      </c>
      <c r="C41" s="290" t="s">
        <v>1060</v>
      </c>
      <c r="D41" s="753">
        <v>1</v>
      </c>
      <c r="E41" s="497">
        <v>5720647</v>
      </c>
      <c r="F41" s="497">
        <v>5720647</v>
      </c>
      <c r="G41" s="754">
        <v>100</v>
      </c>
      <c r="H41" s="754">
        <v>572064700</v>
      </c>
      <c r="I41" s="292">
        <v>1430162</v>
      </c>
      <c r="J41" s="497">
        <f>I41*116</f>
        <v>165898792</v>
      </c>
      <c r="K41" s="623">
        <f t="shared" si="5"/>
        <v>0.25000004370135054</v>
      </c>
      <c r="L41" s="497">
        <f>H41-143016200</f>
        <v>429048500</v>
      </c>
      <c r="M41" s="623">
        <f t="shared" si="3"/>
        <v>0.74999995629864946</v>
      </c>
      <c r="N41" s="290" t="s">
        <v>1076</v>
      </c>
      <c r="O41" s="755" t="s">
        <v>2761</v>
      </c>
    </row>
    <row r="42" spans="1:15" s="309" customFormat="1" ht="38.25" x14ac:dyDescent="0.2">
      <c r="A42" s="612">
        <v>35</v>
      </c>
      <c r="B42" s="640" t="s">
        <v>2762</v>
      </c>
      <c r="C42" s="614" t="s">
        <v>446</v>
      </c>
      <c r="D42" s="700">
        <v>1</v>
      </c>
      <c r="E42" s="616">
        <v>40000000</v>
      </c>
      <c r="F42" s="616">
        <v>40000000</v>
      </c>
      <c r="G42" s="740">
        <v>100</v>
      </c>
      <c r="H42" s="740">
        <v>4000000000</v>
      </c>
      <c r="I42" s="701">
        <v>12000000</v>
      </c>
      <c r="J42" s="616">
        <f>60000000+11400000*257</f>
        <v>2989800000</v>
      </c>
      <c r="K42" s="619">
        <v>0.3</v>
      </c>
      <c r="L42" s="616">
        <v>2800000000</v>
      </c>
      <c r="M42" s="619">
        <v>0.7</v>
      </c>
      <c r="N42" s="614" t="s">
        <v>1327</v>
      </c>
      <c r="O42" s="742" t="s">
        <v>2763</v>
      </c>
    </row>
    <row r="43" spans="1:15" s="309" customFormat="1" ht="25.5" x14ac:dyDescent="0.2">
      <c r="A43" s="389">
        <v>36</v>
      </c>
      <c r="B43" s="291" t="s">
        <v>2774</v>
      </c>
      <c r="C43" s="290" t="s">
        <v>2464</v>
      </c>
      <c r="D43" s="753">
        <v>1</v>
      </c>
      <c r="E43" s="497">
        <v>23400000</v>
      </c>
      <c r="F43" s="497">
        <v>23400000</v>
      </c>
      <c r="G43" s="754">
        <v>50</v>
      </c>
      <c r="H43" s="754">
        <f t="shared" ref="H43:H49" si="6">F43*G43</f>
        <v>1170000000</v>
      </c>
      <c r="I43" s="292">
        <v>2925000</v>
      </c>
      <c r="J43" s="497">
        <f>I43*50</f>
        <v>146250000</v>
      </c>
      <c r="K43" s="623">
        <v>0.125</v>
      </c>
      <c r="L43" s="497">
        <v>1023750000</v>
      </c>
      <c r="M43" s="623">
        <v>0.875</v>
      </c>
      <c r="N43" s="290" t="s">
        <v>2740</v>
      </c>
      <c r="O43" s="755" t="s">
        <v>2764</v>
      </c>
    </row>
    <row r="44" spans="1:15" s="309" customFormat="1" ht="25.5" x14ac:dyDescent="0.2">
      <c r="A44" s="612">
        <v>37</v>
      </c>
      <c r="B44" s="640" t="s">
        <v>2765</v>
      </c>
      <c r="C44" s="614" t="s">
        <v>1060</v>
      </c>
      <c r="D44" s="700">
        <v>1</v>
      </c>
      <c r="E44" s="616">
        <v>7484000</v>
      </c>
      <c r="F44" s="616">
        <v>7484000</v>
      </c>
      <c r="G44" s="740">
        <v>100</v>
      </c>
      <c r="H44" s="740">
        <f t="shared" si="6"/>
        <v>748400000</v>
      </c>
      <c r="I44" s="701">
        <v>1496800</v>
      </c>
      <c r="J44" s="616">
        <f>I44*100</f>
        <v>149680000</v>
      </c>
      <c r="K44" s="619">
        <f t="shared" ref="K44:K45" si="7">I44/F44</f>
        <v>0.2</v>
      </c>
      <c r="L44" s="616">
        <f>H44-J44</f>
        <v>598720000</v>
      </c>
      <c r="M44" s="619">
        <f t="shared" ref="M44:M45" si="8">L44/H44</f>
        <v>0.8</v>
      </c>
      <c r="N44" s="614" t="s">
        <v>2726</v>
      </c>
      <c r="O44" s="742" t="s">
        <v>2766</v>
      </c>
    </row>
    <row r="45" spans="1:15" s="309" customFormat="1" ht="38.25" x14ac:dyDescent="0.2">
      <c r="A45" s="389">
        <v>38</v>
      </c>
      <c r="B45" s="291" t="s">
        <v>2767</v>
      </c>
      <c r="C45" s="290" t="s">
        <v>1060</v>
      </c>
      <c r="D45" s="753">
        <v>1</v>
      </c>
      <c r="E45" s="497">
        <v>13636370</v>
      </c>
      <c r="F45" s="497">
        <v>13636370</v>
      </c>
      <c r="G45" s="754">
        <v>100</v>
      </c>
      <c r="H45" s="754">
        <f t="shared" si="6"/>
        <v>1363637000</v>
      </c>
      <c r="I45" s="292">
        <v>1636370</v>
      </c>
      <c r="J45" s="497">
        <f>I45*206</f>
        <v>337092220</v>
      </c>
      <c r="K45" s="623">
        <f t="shared" si="7"/>
        <v>0.12000041066647502</v>
      </c>
      <c r="L45" s="497">
        <f>1363637000-163637000</f>
        <v>1200000000</v>
      </c>
      <c r="M45" s="623">
        <f t="shared" si="8"/>
        <v>0.87999958933352496</v>
      </c>
      <c r="N45" s="290" t="s">
        <v>1337</v>
      </c>
      <c r="O45" s="755" t="s">
        <v>2766</v>
      </c>
    </row>
    <row r="46" spans="1:15" s="309" customFormat="1" ht="51" x14ac:dyDescent="0.2">
      <c r="A46" s="612">
        <v>39</v>
      </c>
      <c r="B46" s="640" t="s">
        <v>2768</v>
      </c>
      <c r="C46" s="614" t="s">
        <v>446</v>
      </c>
      <c r="D46" s="700">
        <v>1</v>
      </c>
      <c r="E46" s="616">
        <v>32000000</v>
      </c>
      <c r="F46" s="616">
        <v>32000000</v>
      </c>
      <c r="G46" s="740">
        <v>100</v>
      </c>
      <c r="H46" s="740">
        <f t="shared" si="6"/>
        <v>3200000000</v>
      </c>
      <c r="I46" s="701">
        <v>9600000</v>
      </c>
      <c r="J46" s="616">
        <f>(9120000*239)+48000000</f>
        <v>2227680000</v>
      </c>
      <c r="K46" s="619">
        <v>0.3</v>
      </c>
      <c r="L46" s="616">
        <v>2240000000</v>
      </c>
      <c r="M46" s="619">
        <v>0.7</v>
      </c>
      <c r="N46" s="614" t="s">
        <v>2732</v>
      </c>
      <c r="O46" s="742" t="s">
        <v>2769</v>
      </c>
    </row>
    <row r="47" spans="1:15" s="309" customFormat="1" ht="51" x14ac:dyDescent="0.2">
      <c r="A47" s="389">
        <v>40</v>
      </c>
      <c r="B47" s="291" t="s">
        <v>2770</v>
      </c>
      <c r="C47" s="290" t="s">
        <v>446</v>
      </c>
      <c r="D47" s="753">
        <v>1</v>
      </c>
      <c r="E47" s="497">
        <v>37500000</v>
      </c>
      <c r="F47" s="497">
        <v>37500000</v>
      </c>
      <c r="G47" s="754">
        <v>100</v>
      </c>
      <c r="H47" s="754">
        <f t="shared" si="6"/>
        <v>3750000000</v>
      </c>
      <c r="I47" s="292">
        <v>11250000</v>
      </c>
      <c r="J47" s="497">
        <f>(10687500*244)+56250000</f>
        <v>2664000000</v>
      </c>
      <c r="K47" s="623">
        <v>0.3</v>
      </c>
      <c r="L47" s="497">
        <v>2625000000</v>
      </c>
      <c r="M47" s="623">
        <v>0.7</v>
      </c>
      <c r="N47" s="290" t="s">
        <v>2520</v>
      </c>
      <c r="O47" s="755" t="s">
        <v>2769</v>
      </c>
    </row>
    <row r="48" spans="1:15" s="309" customFormat="1" ht="25.5" x14ac:dyDescent="0.2">
      <c r="A48" s="614">
        <v>41</v>
      </c>
      <c r="B48" s="640" t="s">
        <v>2771</v>
      </c>
      <c r="C48" s="614" t="s">
        <v>1060</v>
      </c>
      <c r="D48" s="700">
        <v>1</v>
      </c>
      <c r="E48" s="616">
        <v>4000000</v>
      </c>
      <c r="F48" s="616">
        <v>4000000</v>
      </c>
      <c r="G48" s="740">
        <v>100</v>
      </c>
      <c r="H48" s="740">
        <f t="shared" si="6"/>
        <v>400000000</v>
      </c>
      <c r="I48" s="701">
        <v>1200000</v>
      </c>
      <c r="J48" s="616">
        <f>I48*100</f>
        <v>120000000</v>
      </c>
      <c r="K48" s="619">
        <f t="shared" ref="K48:K49" si="9">I48/F48</f>
        <v>0.3</v>
      </c>
      <c r="L48" s="616">
        <f>H48-J48</f>
        <v>280000000</v>
      </c>
      <c r="M48" s="619">
        <f t="shared" ref="M48:M49" si="10">L48/H48</f>
        <v>0.7</v>
      </c>
      <c r="N48" s="614" t="s">
        <v>2065</v>
      </c>
      <c r="O48" s="742" t="s">
        <v>2772</v>
      </c>
    </row>
    <row r="49" spans="1:15" s="309" customFormat="1" ht="26.25" thickBot="1" x14ac:dyDescent="0.25">
      <c r="A49" s="210">
        <v>42</v>
      </c>
      <c r="B49" s="171" t="s">
        <v>2773</v>
      </c>
      <c r="C49" s="210" t="s">
        <v>1060</v>
      </c>
      <c r="D49" s="743">
        <v>1</v>
      </c>
      <c r="E49" s="744">
        <v>10000000</v>
      </c>
      <c r="F49" s="744">
        <v>10000000</v>
      </c>
      <c r="G49" s="746">
        <v>100</v>
      </c>
      <c r="H49" s="746">
        <f t="shared" si="6"/>
        <v>1000000000</v>
      </c>
      <c r="I49" s="315">
        <v>2500000</v>
      </c>
      <c r="J49" s="744">
        <f>I49*100</f>
        <v>250000000</v>
      </c>
      <c r="K49" s="673">
        <f t="shared" si="9"/>
        <v>0.25</v>
      </c>
      <c r="L49" s="744">
        <f>H49-J49</f>
        <v>750000000</v>
      </c>
      <c r="M49" s="673">
        <f t="shared" si="10"/>
        <v>0.75</v>
      </c>
      <c r="N49" s="210" t="s">
        <v>1294</v>
      </c>
      <c r="O49" s="748" t="s">
        <v>2772</v>
      </c>
    </row>
    <row r="50" spans="1:15" s="309" customFormat="1" ht="14.25" thickTop="1" thickBot="1" x14ac:dyDescent="0.25">
      <c r="A50" s="508"/>
      <c r="B50" s="758"/>
      <c r="C50" s="507"/>
      <c r="D50" s="507"/>
      <c r="E50" s="759" t="s">
        <v>39</v>
      </c>
      <c r="F50" s="760">
        <f>SUM(F8:F49)</f>
        <v>508336663</v>
      </c>
      <c r="G50" s="760"/>
      <c r="H50" s="760">
        <f>SUM(H8:H49)</f>
        <v>49663666300</v>
      </c>
      <c r="I50" s="760">
        <f>SUM(I8:I49)</f>
        <v>135239994</v>
      </c>
      <c r="J50" s="760">
        <f>SUM(J8:J49)</f>
        <v>22378612897</v>
      </c>
      <c r="K50" s="509"/>
      <c r="L50" s="760">
        <f>SUM(L8:L49)</f>
        <v>33531974900</v>
      </c>
      <c r="M50" s="760"/>
      <c r="N50" s="507"/>
      <c r="O50" s="508"/>
    </row>
    <row r="51" spans="1:15" ht="14.25" thickTop="1" thickBot="1" x14ac:dyDescent="0.25"/>
    <row r="52" spans="1:15" ht="27.75" thickTop="1" thickBot="1" x14ac:dyDescent="0.25">
      <c r="A52" s="1339" t="s">
        <v>2923</v>
      </c>
      <c r="B52" s="1339"/>
      <c r="C52" s="1339"/>
      <c r="D52" s="1339"/>
      <c r="E52" s="1339"/>
      <c r="F52" s="1339"/>
      <c r="G52" s="1339"/>
      <c r="H52" s="1339"/>
      <c r="I52" s="1339"/>
      <c r="J52" s="1339"/>
      <c r="K52" s="1339"/>
      <c r="L52" s="1339"/>
      <c r="M52" s="1339"/>
      <c r="N52" s="1339"/>
      <c r="O52" s="1339"/>
    </row>
    <row r="53" spans="1:15" ht="13.5" thickTop="1" x14ac:dyDescent="0.2">
      <c r="A53" s="1301" t="s">
        <v>700</v>
      </c>
      <c r="B53" s="1301" t="s">
        <v>1057</v>
      </c>
      <c r="C53" s="1301" t="s">
        <v>508</v>
      </c>
      <c r="D53" s="1301" t="s">
        <v>900</v>
      </c>
      <c r="E53" s="1301" t="s">
        <v>901</v>
      </c>
      <c r="F53" s="1299" t="s">
        <v>1266</v>
      </c>
      <c r="G53" s="1299" t="s">
        <v>1267</v>
      </c>
      <c r="H53" s="1299" t="s">
        <v>1268</v>
      </c>
      <c r="I53" s="526" t="s">
        <v>1269</v>
      </c>
      <c r="J53" s="1364" t="s">
        <v>263</v>
      </c>
      <c r="K53" s="1364"/>
      <c r="L53" s="1366" t="s">
        <v>1058</v>
      </c>
      <c r="M53" s="1366"/>
    </row>
    <row r="54" spans="1:15" ht="13.5" thickBot="1" x14ac:dyDescent="0.25">
      <c r="A54" s="1302"/>
      <c r="B54" s="1302"/>
      <c r="C54" s="1302"/>
      <c r="D54" s="1302"/>
      <c r="E54" s="1302"/>
      <c r="F54" s="1300"/>
      <c r="G54" s="1300"/>
      <c r="H54" s="1300"/>
      <c r="I54" s="529" t="s">
        <v>1272</v>
      </c>
      <c r="J54" s="1365"/>
      <c r="K54" s="1365"/>
      <c r="L54" s="1367"/>
      <c r="M54" s="1367"/>
    </row>
    <row r="55" spans="1:15" ht="14.25" thickTop="1" thickBot="1" x14ac:dyDescent="0.25">
      <c r="A55" s="168">
        <v>1</v>
      </c>
      <c r="B55" s="211" t="s">
        <v>2924</v>
      </c>
      <c r="C55" s="793" t="s">
        <v>2925</v>
      </c>
      <c r="D55" s="790">
        <v>1106326</v>
      </c>
      <c r="E55" s="790">
        <v>1485750</v>
      </c>
      <c r="F55" s="794">
        <v>379425</v>
      </c>
      <c r="G55" s="210">
        <v>100</v>
      </c>
      <c r="H55" s="646">
        <v>37942500</v>
      </c>
      <c r="I55" s="647">
        <v>37942500</v>
      </c>
      <c r="J55" s="1385" t="s">
        <v>2271</v>
      </c>
      <c r="K55" s="1385"/>
      <c r="L55" s="1386" t="s">
        <v>2926</v>
      </c>
      <c r="M55" s="1386"/>
    </row>
    <row r="56" spans="1:15" ht="14.25" thickTop="1" thickBot="1" x14ac:dyDescent="0.25">
      <c r="A56" s="508"/>
      <c r="B56" s="507"/>
      <c r="C56" s="507"/>
      <c r="D56" s="507"/>
      <c r="E56" s="508" t="s">
        <v>39</v>
      </c>
      <c r="F56" s="509">
        <f>F55</f>
        <v>379425</v>
      </c>
      <c r="G56" s="508"/>
      <c r="H56" s="509">
        <f>H55</f>
        <v>37942500</v>
      </c>
      <c r="I56" s="509">
        <v>37942500</v>
      </c>
      <c r="J56" s="507"/>
      <c r="K56" s="509"/>
      <c r="L56" s="507"/>
      <c r="M56" s="507"/>
    </row>
    <row r="57" spans="1:15" ht="13.5" thickTop="1" x14ac:dyDescent="0.2"/>
    <row r="58" spans="1:15" ht="13.5" thickBot="1" x14ac:dyDescent="0.25"/>
    <row r="59" spans="1:15" ht="20.25" customHeight="1" x14ac:dyDescent="0.3">
      <c r="A59" s="1372" t="s">
        <v>1323</v>
      </c>
      <c r="B59" s="1373"/>
      <c r="C59" s="1373"/>
      <c r="D59" s="1373"/>
      <c r="E59" s="1373"/>
      <c r="F59" s="1373"/>
      <c r="G59" s="1373"/>
      <c r="H59" s="1373"/>
      <c r="I59" s="1373"/>
      <c r="J59" s="1374"/>
      <c r="K59" s="412"/>
      <c r="L59" s="412"/>
      <c r="M59" s="412"/>
      <c r="N59" s="412"/>
      <c r="O59" s="312"/>
    </row>
    <row r="60" spans="1:15" ht="16.5" customHeight="1" thickBot="1" x14ac:dyDescent="0.3">
      <c r="A60" s="1375"/>
      <c r="B60" s="1376"/>
      <c r="C60" s="1376"/>
      <c r="D60" s="1376"/>
      <c r="E60" s="1376"/>
      <c r="F60" s="1376"/>
      <c r="G60" s="1376"/>
      <c r="H60" s="1376"/>
      <c r="I60" s="1376"/>
      <c r="J60" s="1377"/>
      <c r="K60" s="714"/>
      <c r="L60" s="714"/>
      <c r="M60" s="714"/>
      <c r="N60" s="714"/>
      <c r="O60" s="312"/>
    </row>
    <row r="61" spans="1:15" ht="52.5" customHeight="1" thickBot="1" x14ac:dyDescent="0.25">
      <c r="A61" s="531" t="s">
        <v>700</v>
      </c>
      <c r="B61" s="532" t="s">
        <v>1057</v>
      </c>
      <c r="C61" s="532" t="s">
        <v>508</v>
      </c>
      <c r="D61" s="533" t="s">
        <v>441</v>
      </c>
      <c r="E61" s="533" t="s">
        <v>900</v>
      </c>
      <c r="F61" s="533" t="s">
        <v>901</v>
      </c>
      <c r="G61" s="532" t="s">
        <v>1324</v>
      </c>
      <c r="H61" s="534" t="s">
        <v>1325</v>
      </c>
      <c r="I61" s="532" t="s">
        <v>263</v>
      </c>
      <c r="J61" s="535" t="s">
        <v>1058</v>
      </c>
      <c r="K61" s="312"/>
      <c r="L61" s="312"/>
      <c r="M61" s="312"/>
      <c r="N61" s="312"/>
      <c r="O61" s="312"/>
    </row>
    <row r="62" spans="1:15" ht="24.95" customHeight="1" thickTop="1" x14ac:dyDescent="0.2">
      <c r="A62" s="394">
        <v>1</v>
      </c>
      <c r="B62" s="394" t="s">
        <v>2107</v>
      </c>
      <c r="C62" s="389" t="s">
        <v>1060</v>
      </c>
      <c r="D62" s="389" t="s">
        <v>2775</v>
      </c>
      <c r="E62" s="762">
        <v>6464048</v>
      </c>
      <c r="F62" s="762">
        <v>15999808</v>
      </c>
      <c r="G62" s="762">
        <v>9535760.9900000002</v>
      </c>
      <c r="H62" s="762">
        <v>953576099</v>
      </c>
      <c r="I62" s="296" t="s">
        <v>2271</v>
      </c>
      <c r="J62" s="389" t="s">
        <v>2696</v>
      </c>
      <c r="K62" s="763"/>
      <c r="L62" s="312"/>
      <c r="M62" s="312"/>
      <c r="N62" s="312"/>
      <c r="O62" s="312"/>
    </row>
    <row r="63" spans="1:15" ht="24.95" customHeight="1" x14ac:dyDescent="0.2">
      <c r="A63" s="764">
        <v>2</v>
      </c>
      <c r="B63" s="765" t="s">
        <v>2776</v>
      </c>
      <c r="C63" s="322" t="s">
        <v>1060</v>
      </c>
      <c r="D63" s="766" t="s">
        <v>2777</v>
      </c>
      <c r="E63" s="767">
        <v>16000000</v>
      </c>
      <c r="F63" s="768">
        <v>28000000</v>
      </c>
      <c r="G63" s="769">
        <v>12000000</v>
      </c>
      <c r="H63" s="770">
        <v>1200000000</v>
      </c>
      <c r="I63" s="765" t="s">
        <v>2778</v>
      </c>
      <c r="J63" s="559" t="s">
        <v>2779</v>
      </c>
      <c r="K63" s="771"/>
      <c r="L63" s="312"/>
      <c r="M63" s="312"/>
      <c r="N63" s="312"/>
      <c r="O63" s="312"/>
    </row>
    <row r="64" spans="1:15" ht="24.95" customHeight="1" x14ac:dyDescent="0.2">
      <c r="A64" s="777">
        <v>3</v>
      </c>
      <c r="B64" s="211" t="s">
        <v>2638</v>
      </c>
      <c r="C64" s="210" t="s">
        <v>1060</v>
      </c>
      <c r="D64" s="249">
        <v>0.4201388888888889</v>
      </c>
      <c r="E64" s="746">
        <v>16442921</v>
      </c>
      <c r="F64" s="778">
        <v>24664380</v>
      </c>
      <c r="G64" s="779">
        <v>8221459.7177999998</v>
      </c>
      <c r="H64" s="780">
        <v>822145971.77999997</v>
      </c>
      <c r="I64" s="211" t="s">
        <v>2271</v>
      </c>
      <c r="J64" s="168" t="s">
        <v>2780</v>
      </c>
      <c r="K64" s="781"/>
    </row>
    <row r="65" spans="1:15" ht="24.95" customHeight="1" x14ac:dyDescent="0.2">
      <c r="A65" s="764">
        <v>4</v>
      </c>
      <c r="B65" s="765" t="s">
        <v>958</v>
      </c>
      <c r="C65" s="322" t="s">
        <v>1060</v>
      </c>
      <c r="D65" s="766" t="s">
        <v>517</v>
      </c>
      <c r="E65" s="767">
        <v>41332843</v>
      </c>
      <c r="F65" s="768">
        <v>57865979</v>
      </c>
      <c r="G65" s="769">
        <f>F65-E65+1</f>
        <v>16533137</v>
      </c>
      <c r="H65" s="770">
        <f>G65*100</f>
        <v>1653313700</v>
      </c>
      <c r="I65" s="765" t="s">
        <v>2271</v>
      </c>
      <c r="J65" s="322" t="s">
        <v>2761</v>
      </c>
      <c r="K65" s="771"/>
      <c r="L65" s="312"/>
      <c r="M65" s="312"/>
      <c r="N65" s="312"/>
      <c r="O65" s="312"/>
    </row>
    <row r="66" spans="1:15" ht="24.95" customHeight="1" x14ac:dyDescent="0.2">
      <c r="A66" s="777">
        <v>5</v>
      </c>
      <c r="B66" s="211" t="s">
        <v>2781</v>
      </c>
      <c r="C66" s="210" t="s">
        <v>1060</v>
      </c>
      <c r="D66" s="249" t="s">
        <v>462</v>
      </c>
      <c r="E66" s="746">
        <v>18552106</v>
      </c>
      <c r="F66" s="778">
        <v>1855210600</v>
      </c>
      <c r="G66" s="779">
        <v>18552105</v>
      </c>
      <c r="H66" s="780">
        <v>1855210500</v>
      </c>
      <c r="I66" s="211" t="s">
        <v>1302</v>
      </c>
      <c r="J66" s="168" t="s">
        <v>2782</v>
      </c>
      <c r="K66" s="781"/>
    </row>
    <row r="67" spans="1:15" ht="24.95" customHeight="1" x14ac:dyDescent="0.2">
      <c r="A67" s="764">
        <v>6</v>
      </c>
      <c r="B67" s="765" t="s">
        <v>2783</v>
      </c>
      <c r="C67" s="322" t="s">
        <v>1060</v>
      </c>
      <c r="D67" s="766" t="s">
        <v>448</v>
      </c>
      <c r="E67" s="767">
        <v>8065751</v>
      </c>
      <c r="F67" s="768">
        <v>12098625</v>
      </c>
      <c r="G67" s="769">
        <v>4032875</v>
      </c>
      <c r="H67" s="770">
        <v>403287500</v>
      </c>
      <c r="I67" s="765" t="s">
        <v>1294</v>
      </c>
      <c r="J67" s="559" t="s">
        <v>2772</v>
      </c>
      <c r="K67" s="771"/>
      <c r="L67" s="312"/>
      <c r="M67" s="312"/>
      <c r="N67" s="312"/>
      <c r="O67" s="312"/>
    </row>
    <row r="68" spans="1:15" ht="24.95" customHeight="1" x14ac:dyDescent="0.2">
      <c r="A68" s="777">
        <v>7</v>
      </c>
      <c r="B68" s="211" t="s">
        <v>2784</v>
      </c>
      <c r="C68" s="210" t="s">
        <v>1060</v>
      </c>
      <c r="D68" s="249" t="s">
        <v>462</v>
      </c>
      <c r="E68" s="746">
        <v>105900001</v>
      </c>
      <c r="F68" s="778">
        <v>211800000</v>
      </c>
      <c r="G68" s="779">
        <v>105900000</v>
      </c>
      <c r="H68" s="780">
        <v>10590000000</v>
      </c>
      <c r="I68" s="211" t="s">
        <v>2785</v>
      </c>
      <c r="J68" s="168" t="s">
        <v>2786</v>
      </c>
      <c r="K68" s="781"/>
    </row>
    <row r="69" spans="1:15" ht="24.95" customHeight="1" thickBot="1" x14ac:dyDescent="0.25">
      <c r="A69" s="764">
        <v>8</v>
      </c>
      <c r="B69" s="765" t="s">
        <v>2628</v>
      </c>
      <c r="C69" s="322" t="s">
        <v>449</v>
      </c>
      <c r="D69" s="766" t="s">
        <v>2787</v>
      </c>
      <c r="E69" s="767">
        <v>4520001</v>
      </c>
      <c r="F69" s="768">
        <v>6102000</v>
      </c>
      <c r="G69" s="769">
        <v>1582000</v>
      </c>
      <c r="H69" s="770">
        <v>158200000</v>
      </c>
      <c r="I69" s="765" t="s">
        <v>2271</v>
      </c>
      <c r="J69" s="559" t="s">
        <v>2788</v>
      </c>
      <c r="K69" s="771"/>
      <c r="L69" s="312"/>
      <c r="M69" s="312"/>
      <c r="N69" s="312"/>
      <c r="O69" s="312"/>
    </row>
    <row r="70" spans="1:15" ht="24.95" customHeight="1" thickTop="1" thickBot="1" x14ac:dyDescent="0.25">
      <c r="A70" s="221"/>
      <c r="B70" s="772"/>
      <c r="C70" s="696"/>
      <c r="D70" s="694"/>
      <c r="E70" s="773"/>
      <c r="F70" s="710" t="s">
        <v>39</v>
      </c>
      <c r="G70" s="774">
        <f>SUM(G62:G69)</f>
        <v>176357337.7078</v>
      </c>
      <c r="H70" s="774">
        <f>SUM(H62:H69)</f>
        <v>17635733770.779999</v>
      </c>
      <c r="I70" s="694"/>
      <c r="J70" s="775"/>
      <c r="K70" s="775"/>
      <c r="L70" s="312"/>
      <c r="M70" s="312"/>
      <c r="N70" s="312"/>
      <c r="O70" s="312"/>
    </row>
    <row r="71" spans="1:15" ht="13.5" thickTop="1" x14ac:dyDescent="0.2">
      <c r="A71" s="290"/>
      <c r="B71" s="546"/>
      <c r="C71" s="290"/>
      <c r="D71" s="328"/>
      <c r="E71" s="329"/>
      <c r="F71" s="330"/>
      <c r="G71" s="544"/>
      <c r="H71" s="292"/>
      <c r="I71" s="545"/>
      <c r="J71" s="546"/>
      <c r="K71" s="312"/>
      <c r="L71" s="312"/>
      <c r="M71" s="312"/>
      <c r="N71" s="312"/>
      <c r="O71" s="312"/>
    </row>
    <row r="72" spans="1:15" x14ac:dyDescent="0.2">
      <c r="A72" s="290"/>
      <c r="B72" s="546"/>
      <c r="C72" s="290"/>
      <c r="D72" s="328"/>
      <c r="E72" s="329"/>
      <c r="F72" s="330"/>
      <c r="G72" s="544"/>
      <c r="H72" s="292"/>
      <c r="I72" s="545"/>
      <c r="J72" s="546"/>
      <c r="K72" s="312"/>
      <c r="L72" s="312"/>
      <c r="M72" s="312"/>
      <c r="N72" s="312"/>
      <c r="O72" s="312"/>
    </row>
    <row r="73" spans="1:15" x14ac:dyDescent="0.2">
      <c r="A73" s="290"/>
      <c r="B73" s="546"/>
      <c r="C73" s="290"/>
      <c r="D73" s="328"/>
      <c r="E73" s="329"/>
      <c r="F73" s="330"/>
      <c r="G73" s="544"/>
      <c r="H73" s="292"/>
      <c r="I73" s="545"/>
      <c r="J73" s="546"/>
      <c r="K73" s="312"/>
      <c r="L73" s="312"/>
      <c r="M73" s="312"/>
      <c r="N73" s="312"/>
      <c r="O73" s="312"/>
    </row>
    <row r="74" spans="1:15" ht="15" customHeight="1" x14ac:dyDescent="0.2">
      <c r="A74" s="1295" t="s">
        <v>1439</v>
      </c>
      <c r="B74" s="1324"/>
      <c r="C74" s="1324"/>
      <c r="D74" s="1324"/>
      <c r="E74" s="1324"/>
      <c r="F74" s="1324"/>
      <c r="G74" s="1324"/>
      <c r="H74" s="1324"/>
      <c r="I74" s="1324"/>
      <c r="J74" s="1324"/>
      <c r="K74" s="312"/>
      <c r="L74" s="312"/>
      <c r="M74" s="312"/>
      <c r="N74" s="312"/>
      <c r="O74" s="312"/>
    </row>
    <row r="75" spans="1:15" ht="20.25" customHeight="1" thickBot="1" x14ac:dyDescent="0.25">
      <c r="A75" s="1297"/>
      <c r="B75" s="1298"/>
      <c r="C75" s="1298"/>
      <c r="D75" s="1298"/>
      <c r="E75" s="1298"/>
      <c r="F75" s="1298"/>
      <c r="G75" s="1298"/>
      <c r="H75" s="1298"/>
      <c r="I75" s="1298"/>
      <c r="J75" s="1298"/>
      <c r="K75" s="312"/>
      <c r="L75" s="312"/>
      <c r="M75" s="312"/>
      <c r="N75" s="312"/>
      <c r="O75" s="312"/>
    </row>
    <row r="76" spans="1:15" ht="15.75" customHeight="1" thickTop="1" x14ac:dyDescent="0.2">
      <c r="A76" s="1301" t="s">
        <v>700</v>
      </c>
      <c r="B76" s="1301" t="s">
        <v>1057</v>
      </c>
      <c r="C76" s="1301" t="s">
        <v>508</v>
      </c>
      <c r="D76" s="1299" t="s">
        <v>1743</v>
      </c>
      <c r="E76" s="547" t="s">
        <v>1440</v>
      </c>
      <c r="F76" s="548" t="s">
        <v>1441</v>
      </c>
      <c r="G76" s="549" t="s">
        <v>1442</v>
      </c>
      <c r="H76" s="1379" t="s">
        <v>1443</v>
      </c>
      <c r="I76" s="1379" t="s">
        <v>1325</v>
      </c>
      <c r="J76" s="1360" t="s">
        <v>1133</v>
      </c>
      <c r="K76" s="312"/>
      <c r="L76" s="312"/>
      <c r="M76" s="312"/>
      <c r="N76" s="312"/>
      <c r="O76" s="312"/>
    </row>
    <row r="77" spans="1:15" ht="13.5" thickBot="1" x14ac:dyDescent="0.25">
      <c r="A77" s="1302"/>
      <c r="B77" s="1302"/>
      <c r="C77" s="1302"/>
      <c r="D77" s="1300"/>
      <c r="E77" s="739" t="s">
        <v>1444</v>
      </c>
      <c r="F77" s="550" t="s">
        <v>900</v>
      </c>
      <c r="G77" s="551" t="s">
        <v>901</v>
      </c>
      <c r="H77" s="1380"/>
      <c r="I77" s="1380"/>
      <c r="J77" s="1361"/>
      <c r="K77" s="312"/>
      <c r="L77" s="312"/>
      <c r="M77" s="312"/>
      <c r="N77" s="312"/>
      <c r="O77" s="312"/>
    </row>
    <row r="78" spans="1:15" ht="13.5" thickTop="1" x14ac:dyDescent="0.2">
      <c r="A78" s="168">
        <v>1</v>
      </c>
      <c r="B78" s="211" t="s">
        <v>1389</v>
      </c>
      <c r="C78" s="375" t="s">
        <v>453</v>
      </c>
      <c r="D78" s="168" t="s">
        <v>2550</v>
      </c>
      <c r="E78" s="792">
        <v>0.16</v>
      </c>
      <c r="F78" s="786">
        <v>39481833</v>
      </c>
      <c r="G78" s="786">
        <v>45798925</v>
      </c>
      <c r="H78" s="789">
        <v>6317092.9681000002</v>
      </c>
      <c r="I78" s="790">
        <v>631709296.81000006</v>
      </c>
      <c r="J78" s="558" t="s">
        <v>2789</v>
      </c>
    </row>
    <row r="79" spans="1:15" x14ac:dyDescent="0.2">
      <c r="A79" s="612">
        <v>2</v>
      </c>
      <c r="B79" s="613" t="s">
        <v>2790</v>
      </c>
      <c r="C79" s="676" t="s">
        <v>475</v>
      </c>
      <c r="D79" s="612" t="s">
        <v>2550</v>
      </c>
      <c r="E79" s="677">
        <v>0.2</v>
      </c>
      <c r="F79" s="678">
        <v>150000001</v>
      </c>
      <c r="G79" s="678">
        <v>180000000</v>
      </c>
      <c r="H79" s="679">
        <v>30000000</v>
      </c>
      <c r="I79" s="680">
        <v>3000000000</v>
      </c>
      <c r="J79" s="681" t="s">
        <v>2789</v>
      </c>
      <c r="K79" s="312"/>
      <c r="L79" s="312"/>
      <c r="M79" s="312"/>
      <c r="N79" s="312"/>
      <c r="O79" s="312"/>
    </row>
    <row r="80" spans="1:15" x14ac:dyDescent="0.2">
      <c r="A80" s="168">
        <v>3</v>
      </c>
      <c r="B80" s="211" t="s">
        <v>189</v>
      </c>
      <c r="C80" s="375" t="s">
        <v>936</v>
      </c>
      <c r="D80" s="168" t="s">
        <v>2550</v>
      </c>
      <c r="E80" s="376">
        <v>0.21379999999999999</v>
      </c>
      <c r="F80" s="786">
        <v>106844010</v>
      </c>
      <c r="G80" s="786">
        <v>129687258</v>
      </c>
      <c r="H80" s="789">
        <v>22843248.969999999</v>
      </c>
      <c r="I80" s="790">
        <v>2284324897</v>
      </c>
      <c r="J80" s="558" t="s">
        <v>2698</v>
      </c>
    </row>
    <row r="81" spans="1:15" x14ac:dyDescent="0.2">
      <c r="A81" s="612">
        <v>4</v>
      </c>
      <c r="B81" s="613" t="s">
        <v>2083</v>
      </c>
      <c r="C81" s="676" t="s">
        <v>446</v>
      </c>
      <c r="D81" s="612" t="s">
        <v>2550</v>
      </c>
      <c r="E81" s="677">
        <v>9.5000000000000001E-2</v>
      </c>
      <c r="F81" s="678">
        <v>11988901</v>
      </c>
      <c r="G81" s="678">
        <v>13127846</v>
      </c>
      <c r="H81" s="679">
        <v>1138945.5</v>
      </c>
      <c r="I81" s="679">
        <v>113894550</v>
      </c>
      <c r="J81" s="681" t="s">
        <v>2791</v>
      </c>
      <c r="K81" s="312"/>
      <c r="L81" s="312"/>
      <c r="M81" s="312"/>
      <c r="N81" s="312"/>
      <c r="O81" s="312"/>
    </row>
    <row r="82" spans="1:15" x14ac:dyDescent="0.2">
      <c r="A82" s="168">
        <v>5</v>
      </c>
      <c r="B82" s="211" t="s">
        <v>1940</v>
      </c>
      <c r="C82" s="375" t="s">
        <v>446</v>
      </c>
      <c r="D82" s="168" t="s">
        <v>2550</v>
      </c>
      <c r="E82" s="376">
        <v>0.14499999999999999</v>
      </c>
      <c r="F82" s="786">
        <v>25398351</v>
      </c>
      <c r="G82" s="786">
        <v>29081111</v>
      </c>
      <c r="H82" s="789">
        <v>3682760.75</v>
      </c>
      <c r="I82" s="790">
        <v>368276075</v>
      </c>
      <c r="J82" s="558" t="s">
        <v>2792</v>
      </c>
    </row>
    <row r="83" spans="1:15" x14ac:dyDescent="0.2">
      <c r="A83" s="612">
        <v>6</v>
      </c>
      <c r="B83" s="613" t="s">
        <v>2793</v>
      </c>
      <c r="C83" s="676" t="s">
        <v>446</v>
      </c>
      <c r="D83" s="612" t="s">
        <v>2312</v>
      </c>
      <c r="E83" s="677">
        <v>4.2000000000000003E-2</v>
      </c>
      <c r="F83" s="678">
        <v>20000001</v>
      </c>
      <c r="G83" s="678">
        <v>20840000</v>
      </c>
      <c r="H83" s="679">
        <v>840000</v>
      </c>
      <c r="I83" s="680">
        <v>84000000</v>
      </c>
      <c r="J83" s="681" t="s">
        <v>2794</v>
      </c>
      <c r="K83" s="312"/>
      <c r="L83" s="312"/>
      <c r="M83" s="312"/>
      <c r="N83" s="312"/>
      <c r="O83" s="312"/>
    </row>
    <row r="84" spans="1:15" x14ac:dyDescent="0.2">
      <c r="A84" s="168">
        <v>7</v>
      </c>
      <c r="B84" s="211" t="s">
        <v>2795</v>
      </c>
      <c r="C84" s="375" t="s">
        <v>936</v>
      </c>
      <c r="D84" s="168" t="s">
        <v>2796</v>
      </c>
      <c r="E84" s="376">
        <v>3.3662999999999998E-2</v>
      </c>
      <c r="F84" s="786">
        <v>111396782</v>
      </c>
      <c r="G84" s="786">
        <v>115146781</v>
      </c>
      <c r="H84" s="789">
        <v>3750000</v>
      </c>
      <c r="I84" s="790">
        <v>375000000</v>
      </c>
      <c r="J84" s="558" t="s">
        <v>2797</v>
      </c>
    </row>
    <row r="85" spans="1:15" x14ac:dyDescent="0.2">
      <c r="A85" s="612">
        <v>8</v>
      </c>
      <c r="B85" s="613" t="s">
        <v>2000</v>
      </c>
      <c r="C85" s="676" t="s">
        <v>1600</v>
      </c>
      <c r="D85" s="612" t="s">
        <v>2550</v>
      </c>
      <c r="E85" s="677">
        <v>0.2</v>
      </c>
      <c r="F85" s="678">
        <v>4350714</v>
      </c>
      <c r="G85" s="678">
        <v>5220855</v>
      </c>
      <c r="H85" s="679">
        <v>870142.31</v>
      </c>
      <c r="I85" s="680">
        <v>87014231</v>
      </c>
      <c r="J85" s="681" t="s">
        <v>2798</v>
      </c>
      <c r="K85" s="312"/>
      <c r="L85" s="312"/>
      <c r="M85" s="312"/>
      <c r="N85" s="312"/>
      <c r="O85" s="312"/>
    </row>
    <row r="86" spans="1:15" s="74" customFormat="1" x14ac:dyDescent="0.2">
      <c r="A86" s="791">
        <v>9</v>
      </c>
      <c r="B86" s="211" t="s">
        <v>2799</v>
      </c>
      <c r="C86" s="375" t="s">
        <v>475</v>
      </c>
      <c r="D86" s="168" t="s">
        <v>2550</v>
      </c>
      <c r="E86" s="376">
        <v>0.3</v>
      </c>
      <c r="F86" s="786">
        <v>32700004</v>
      </c>
      <c r="G86" s="786">
        <v>42510003</v>
      </c>
      <c r="H86" s="789">
        <v>9810000</v>
      </c>
      <c r="I86" s="790">
        <v>981000000</v>
      </c>
      <c r="J86" s="558" t="s">
        <v>2800</v>
      </c>
    </row>
    <row r="87" spans="1:15" x14ac:dyDescent="0.2">
      <c r="A87" s="612">
        <v>10</v>
      </c>
      <c r="B87" s="613" t="s">
        <v>1800</v>
      </c>
      <c r="C87" s="676" t="s">
        <v>1600</v>
      </c>
      <c r="D87" s="612" t="s">
        <v>2550</v>
      </c>
      <c r="E87" s="677">
        <v>0.2</v>
      </c>
      <c r="F87" s="678">
        <v>11562488</v>
      </c>
      <c r="G87" s="678">
        <v>13874985</v>
      </c>
      <c r="H87" s="679">
        <v>2312497.2214000002</v>
      </c>
      <c r="I87" s="680">
        <v>231249722</v>
      </c>
      <c r="J87" s="681" t="s">
        <v>2801</v>
      </c>
      <c r="K87" s="312"/>
      <c r="L87" s="312"/>
      <c r="M87" s="312"/>
      <c r="N87" s="312"/>
      <c r="O87" s="312"/>
    </row>
    <row r="88" spans="1:15" x14ac:dyDescent="0.2">
      <c r="A88" s="791">
        <v>11</v>
      </c>
      <c r="B88" s="211" t="s">
        <v>1715</v>
      </c>
      <c r="C88" s="375" t="s">
        <v>446</v>
      </c>
      <c r="D88" s="168" t="s">
        <v>2312</v>
      </c>
      <c r="E88" s="376">
        <v>7.4425000000000005E-2</v>
      </c>
      <c r="F88" s="786">
        <v>20842501</v>
      </c>
      <c r="G88" s="786">
        <v>22393700</v>
      </c>
      <c r="H88" s="789">
        <v>1551200</v>
      </c>
      <c r="I88" s="790">
        <v>155120000</v>
      </c>
      <c r="J88" s="558" t="s">
        <v>2723</v>
      </c>
    </row>
    <row r="89" spans="1:15" x14ac:dyDescent="0.2">
      <c r="A89" s="612">
        <v>12</v>
      </c>
      <c r="B89" s="613" t="s">
        <v>2314</v>
      </c>
      <c r="C89" s="676" t="s">
        <v>936</v>
      </c>
      <c r="D89" s="612" t="s">
        <v>2796</v>
      </c>
      <c r="E89" s="677">
        <v>0.06</v>
      </c>
      <c r="F89" s="678">
        <v>106239942</v>
      </c>
      <c r="G89" s="678">
        <v>112614337</v>
      </c>
      <c r="H89" s="679">
        <v>6374396</v>
      </c>
      <c r="I89" s="680">
        <v>637439600</v>
      </c>
      <c r="J89" s="681" t="s">
        <v>2802</v>
      </c>
      <c r="K89" s="312"/>
      <c r="L89" s="312"/>
      <c r="M89" s="312"/>
      <c r="N89" s="312"/>
      <c r="O89" s="312"/>
    </row>
    <row r="90" spans="1:15" x14ac:dyDescent="0.2">
      <c r="A90" s="791">
        <v>13</v>
      </c>
      <c r="B90" s="211" t="s">
        <v>2803</v>
      </c>
      <c r="C90" s="375" t="s">
        <v>1600</v>
      </c>
      <c r="D90" s="168" t="s">
        <v>2550</v>
      </c>
      <c r="E90" s="376">
        <v>0.19</v>
      </c>
      <c r="F90" s="786">
        <v>1000001</v>
      </c>
      <c r="G90" s="786">
        <v>1190000</v>
      </c>
      <c r="H90" s="789">
        <v>190000</v>
      </c>
      <c r="I90" s="790">
        <v>19000000</v>
      </c>
      <c r="J90" s="558" t="s">
        <v>2804</v>
      </c>
    </row>
    <row r="91" spans="1:15" x14ac:dyDescent="0.2">
      <c r="A91" s="612">
        <v>14</v>
      </c>
      <c r="B91" s="613" t="s">
        <v>2805</v>
      </c>
      <c r="C91" s="676" t="s">
        <v>1060</v>
      </c>
      <c r="D91" s="612" t="s">
        <v>2796</v>
      </c>
      <c r="E91" s="677">
        <v>0.1</v>
      </c>
      <c r="F91" s="678">
        <v>4484762</v>
      </c>
      <c r="G91" s="678">
        <v>4933238</v>
      </c>
      <c r="H91" s="679">
        <v>448476.05</v>
      </c>
      <c r="I91" s="680">
        <v>44847605</v>
      </c>
      <c r="J91" s="681" t="s">
        <v>2806</v>
      </c>
      <c r="K91" s="312"/>
      <c r="L91" s="312"/>
      <c r="M91" s="312"/>
      <c r="N91" s="312"/>
      <c r="O91" s="312"/>
    </row>
    <row r="92" spans="1:15" x14ac:dyDescent="0.2">
      <c r="A92" s="791">
        <v>15</v>
      </c>
      <c r="B92" s="211" t="s">
        <v>397</v>
      </c>
      <c r="C92" s="375" t="s">
        <v>453</v>
      </c>
      <c r="D92" s="168" t="s">
        <v>2550</v>
      </c>
      <c r="E92" s="376">
        <v>8.5000000000000006E-2</v>
      </c>
      <c r="F92" s="786">
        <v>11517923</v>
      </c>
      <c r="G92" s="786">
        <v>12496946</v>
      </c>
      <c r="H92" s="789">
        <v>979023.31819999998</v>
      </c>
      <c r="I92" s="790">
        <v>97902331.819999993</v>
      </c>
      <c r="J92" s="558" t="s">
        <v>2807</v>
      </c>
    </row>
    <row r="93" spans="1:15" x14ac:dyDescent="0.2">
      <c r="A93" s="612">
        <v>16</v>
      </c>
      <c r="B93" s="613" t="s">
        <v>1547</v>
      </c>
      <c r="C93" s="676" t="s">
        <v>936</v>
      </c>
      <c r="D93" s="612" t="s">
        <v>2796</v>
      </c>
      <c r="E93" s="677">
        <v>0.04</v>
      </c>
      <c r="F93" s="678">
        <v>161204616</v>
      </c>
      <c r="G93" s="678">
        <v>167652800</v>
      </c>
      <c r="H93" s="679">
        <v>6448184.5800000001</v>
      </c>
      <c r="I93" s="680">
        <v>644818458</v>
      </c>
      <c r="J93" s="681" t="s">
        <v>2807</v>
      </c>
      <c r="K93" s="312"/>
      <c r="L93" s="312"/>
      <c r="M93" s="312"/>
      <c r="N93" s="312"/>
      <c r="O93" s="312"/>
    </row>
    <row r="94" spans="1:15" x14ac:dyDescent="0.2">
      <c r="A94" s="791">
        <v>17</v>
      </c>
      <c r="B94" s="211" t="s">
        <v>1560</v>
      </c>
      <c r="C94" s="375" t="s">
        <v>936</v>
      </c>
      <c r="D94" s="168" t="s">
        <v>2796</v>
      </c>
      <c r="E94" s="376">
        <v>0.03</v>
      </c>
      <c r="F94" s="786">
        <v>237957536</v>
      </c>
      <c r="G94" s="786">
        <v>245096261</v>
      </c>
      <c r="H94" s="789">
        <v>7138726</v>
      </c>
      <c r="I94" s="790">
        <v>713872600</v>
      </c>
      <c r="J94" s="558" t="s">
        <v>2808</v>
      </c>
    </row>
    <row r="95" spans="1:15" x14ac:dyDescent="0.2">
      <c r="A95" s="612">
        <v>18</v>
      </c>
      <c r="B95" s="613" t="s">
        <v>1512</v>
      </c>
      <c r="C95" s="676" t="s">
        <v>943</v>
      </c>
      <c r="D95" s="612" t="s">
        <v>2796</v>
      </c>
      <c r="E95" s="677">
        <v>0.05</v>
      </c>
      <c r="F95" s="678">
        <v>84257974</v>
      </c>
      <c r="G95" s="678">
        <v>88471506</v>
      </c>
      <c r="H95" s="679">
        <v>4213533</v>
      </c>
      <c r="I95" s="680">
        <v>421353300</v>
      </c>
      <c r="J95" s="681" t="s">
        <v>2735</v>
      </c>
      <c r="K95" s="312"/>
      <c r="L95" s="312"/>
      <c r="M95" s="312"/>
      <c r="N95" s="312"/>
      <c r="O95" s="312"/>
    </row>
    <row r="96" spans="1:15" x14ac:dyDescent="0.2">
      <c r="A96" s="791">
        <v>19</v>
      </c>
      <c r="B96" s="211" t="s">
        <v>1378</v>
      </c>
      <c r="C96" s="375" t="s">
        <v>936</v>
      </c>
      <c r="D96" s="168" t="s">
        <v>2796</v>
      </c>
      <c r="E96" s="376">
        <v>0.1</v>
      </c>
      <c r="F96" s="786">
        <v>113273775</v>
      </c>
      <c r="G96" s="786">
        <v>124601151</v>
      </c>
      <c r="H96" s="789">
        <v>11327377.33</v>
      </c>
      <c r="I96" s="790">
        <v>1132737733</v>
      </c>
      <c r="J96" s="558" t="s">
        <v>2735</v>
      </c>
    </row>
    <row r="97" spans="1:15" x14ac:dyDescent="0.2">
      <c r="A97" s="612">
        <v>20</v>
      </c>
      <c r="B97" s="613" t="s">
        <v>1401</v>
      </c>
      <c r="C97" s="676" t="s">
        <v>446</v>
      </c>
      <c r="D97" s="612" t="s">
        <v>2796</v>
      </c>
      <c r="E97" s="677">
        <v>0.09</v>
      </c>
      <c r="F97" s="678">
        <v>12880001</v>
      </c>
      <c r="G97" s="678">
        <v>14039200</v>
      </c>
      <c r="H97" s="679">
        <v>1159200</v>
      </c>
      <c r="I97" s="680">
        <v>115920000</v>
      </c>
      <c r="J97" s="681" t="s">
        <v>2735</v>
      </c>
      <c r="K97" s="312"/>
      <c r="L97" s="312"/>
      <c r="M97" s="312"/>
      <c r="N97" s="312"/>
      <c r="O97" s="312"/>
    </row>
    <row r="98" spans="1:15" x14ac:dyDescent="0.2">
      <c r="A98" s="791">
        <v>21</v>
      </c>
      <c r="B98" s="211" t="s">
        <v>2809</v>
      </c>
      <c r="C98" s="375" t="s">
        <v>446</v>
      </c>
      <c r="D98" s="168" t="s">
        <v>2796</v>
      </c>
      <c r="E98" s="376">
        <v>0.14249999999999999</v>
      </c>
      <c r="F98" s="786">
        <v>12276849</v>
      </c>
      <c r="G98" s="786">
        <v>14026299</v>
      </c>
      <c r="H98" s="789">
        <v>1749451</v>
      </c>
      <c r="I98" s="790">
        <v>174945100</v>
      </c>
      <c r="J98" s="558" t="s">
        <v>2735</v>
      </c>
    </row>
    <row r="99" spans="1:15" ht="25.5" x14ac:dyDescent="0.2">
      <c r="A99" s="612">
        <v>22</v>
      </c>
      <c r="B99" s="613" t="s">
        <v>2391</v>
      </c>
      <c r="C99" s="676" t="s">
        <v>1600</v>
      </c>
      <c r="D99" s="612" t="s">
        <v>2796</v>
      </c>
      <c r="E99" s="677">
        <v>0.1</v>
      </c>
      <c r="F99" s="678">
        <v>12000001</v>
      </c>
      <c r="G99" s="678">
        <v>13200000</v>
      </c>
      <c r="H99" s="679">
        <v>1200000</v>
      </c>
      <c r="I99" s="680">
        <v>120000000</v>
      </c>
      <c r="J99" s="681" t="s">
        <v>2735</v>
      </c>
      <c r="K99" s="312"/>
      <c r="L99" s="312"/>
      <c r="M99" s="312"/>
      <c r="N99" s="312"/>
      <c r="O99" s="312"/>
    </row>
    <row r="100" spans="1:15" x14ac:dyDescent="0.2">
      <c r="A100" s="791">
        <v>23</v>
      </c>
      <c r="B100" s="211" t="s">
        <v>2810</v>
      </c>
      <c r="C100" s="375" t="s">
        <v>1600</v>
      </c>
      <c r="D100" s="168" t="s">
        <v>2796</v>
      </c>
      <c r="E100" s="376">
        <v>0.3</v>
      </c>
      <c r="F100" s="786">
        <v>1216419</v>
      </c>
      <c r="G100" s="786">
        <v>1581344</v>
      </c>
      <c r="H100" s="789">
        <v>364925.51</v>
      </c>
      <c r="I100" s="790">
        <v>36492551</v>
      </c>
      <c r="J100" s="558" t="s">
        <v>2735</v>
      </c>
    </row>
    <row r="101" spans="1:15" x14ac:dyDescent="0.2">
      <c r="A101" s="612">
        <v>24</v>
      </c>
      <c r="B101" s="613" t="s">
        <v>1693</v>
      </c>
      <c r="C101" s="676" t="s">
        <v>936</v>
      </c>
      <c r="D101" s="612" t="s">
        <v>2796</v>
      </c>
      <c r="E101" s="677">
        <v>6.5000000000000002E-2</v>
      </c>
      <c r="F101" s="678">
        <v>127087043</v>
      </c>
      <c r="G101" s="678">
        <v>139885807</v>
      </c>
      <c r="H101" s="679">
        <v>12798764.58</v>
      </c>
      <c r="I101" s="680">
        <v>1279876458</v>
      </c>
      <c r="J101" s="681" t="s">
        <v>2811</v>
      </c>
      <c r="K101" s="312"/>
      <c r="L101" s="312"/>
      <c r="M101" s="312"/>
      <c r="N101" s="312"/>
      <c r="O101" s="312"/>
    </row>
    <row r="102" spans="1:15" x14ac:dyDescent="0.2">
      <c r="A102" s="791">
        <v>25</v>
      </c>
      <c r="B102" s="211" t="s">
        <v>434</v>
      </c>
      <c r="C102" s="375" t="s">
        <v>936</v>
      </c>
      <c r="D102" s="168" t="s">
        <v>2796</v>
      </c>
      <c r="E102" s="376">
        <v>0.185</v>
      </c>
      <c r="F102" s="786">
        <v>228329088</v>
      </c>
      <c r="G102" s="786">
        <v>270569968</v>
      </c>
      <c r="H102" s="789">
        <v>42240881</v>
      </c>
      <c r="I102" s="790">
        <v>4224088100</v>
      </c>
      <c r="J102" s="558" t="s">
        <v>2812</v>
      </c>
    </row>
    <row r="103" spans="1:15" ht="25.5" x14ac:dyDescent="0.2">
      <c r="A103" s="612">
        <v>26</v>
      </c>
      <c r="B103" s="613" t="s">
        <v>2813</v>
      </c>
      <c r="C103" s="676" t="s">
        <v>1060</v>
      </c>
      <c r="D103" s="612" t="s">
        <v>2796</v>
      </c>
      <c r="E103" s="677">
        <v>0.05</v>
      </c>
      <c r="F103" s="678">
        <v>10000001</v>
      </c>
      <c r="G103" s="678">
        <v>10500000</v>
      </c>
      <c r="H103" s="679">
        <v>500000</v>
      </c>
      <c r="I103" s="680">
        <v>50000000</v>
      </c>
      <c r="J103" s="681" t="s">
        <v>2814</v>
      </c>
      <c r="K103" s="312"/>
      <c r="L103" s="312"/>
      <c r="M103" s="312"/>
      <c r="N103" s="312"/>
      <c r="O103" s="312"/>
    </row>
    <row r="104" spans="1:15" x14ac:dyDescent="0.2">
      <c r="A104" s="791">
        <v>27</v>
      </c>
      <c r="B104" s="211" t="s">
        <v>1455</v>
      </c>
      <c r="C104" s="375" t="s">
        <v>449</v>
      </c>
      <c r="D104" s="168" t="s">
        <v>2796</v>
      </c>
      <c r="E104" s="376">
        <v>0.05</v>
      </c>
      <c r="F104" s="786">
        <v>11271153</v>
      </c>
      <c r="G104" s="786">
        <v>11834710</v>
      </c>
      <c r="H104" s="789">
        <v>563558</v>
      </c>
      <c r="I104" s="790">
        <v>56355800</v>
      </c>
      <c r="J104" s="558" t="s">
        <v>2814</v>
      </c>
    </row>
    <row r="105" spans="1:15" s="717" customFormat="1" ht="25.5" x14ac:dyDescent="0.25">
      <c r="A105" s="612">
        <v>28</v>
      </c>
      <c r="B105" s="613" t="s">
        <v>2134</v>
      </c>
      <c r="C105" s="676" t="s">
        <v>1600</v>
      </c>
      <c r="D105" s="612" t="s">
        <v>2796</v>
      </c>
      <c r="E105" s="677">
        <v>0.19</v>
      </c>
      <c r="F105" s="678">
        <v>9644925</v>
      </c>
      <c r="G105" s="678">
        <v>11477460</v>
      </c>
      <c r="H105" s="679">
        <v>1832535.56</v>
      </c>
      <c r="I105" s="680">
        <v>183253556</v>
      </c>
      <c r="J105" s="681" t="s">
        <v>2814</v>
      </c>
      <c r="K105" s="716"/>
      <c r="L105" s="716"/>
      <c r="M105" s="716"/>
      <c r="N105" s="716"/>
      <c r="O105" s="716"/>
    </row>
    <row r="106" spans="1:15" x14ac:dyDescent="0.2">
      <c r="A106" s="168">
        <v>29</v>
      </c>
      <c r="B106" s="211" t="s">
        <v>1754</v>
      </c>
      <c r="C106" s="375" t="s">
        <v>446</v>
      </c>
      <c r="D106" s="168" t="s">
        <v>2550</v>
      </c>
      <c r="E106" s="376">
        <v>0.13</v>
      </c>
      <c r="F106" s="786">
        <v>27796157</v>
      </c>
      <c r="G106" s="786">
        <v>31409657</v>
      </c>
      <c r="H106" s="789">
        <v>3613500.25</v>
      </c>
      <c r="I106" s="790">
        <v>361350025</v>
      </c>
      <c r="J106" s="558" t="s">
        <v>2815</v>
      </c>
    </row>
    <row r="107" spans="1:15" x14ac:dyDescent="0.2">
      <c r="A107" s="612">
        <v>30</v>
      </c>
      <c r="B107" s="613" t="s">
        <v>2816</v>
      </c>
      <c r="C107" s="676" t="s">
        <v>1060</v>
      </c>
      <c r="D107" s="612" t="s">
        <v>2796</v>
      </c>
      <c r="E107" s="677">
        <v>4.7500000000000001E-2</v>
      </c>
      <c r="F107" s="678">
        <v>15999809</v>
      </c>
      <c r="G107" s="678">
        <v>16759799</v>
      </c>
      <c r="H107" s="679">
        <v>759990.84199999995</v>
      </c>
      <c r="I107" s="680">
        <v>75999084.199999988</v>
      </c>
      <c r="J107" s="681" t="s">
        <v>2817</v>
      </c>
      <c r="K107" s="312"/>
      <c r="L107" s="312"/>
      <c r="M107" s="312"/>
      <c r="N107" s="312"/>
      <c r="O107" s="312"/>
    </row>
    <row r="108" spans="1:15" x14ac:dyDescent="0.2">
      <c r="A108" s="168">
        <v>31</v>
      </c>
      <c r="B108" s="211" t="s">
        <v>2818</v>
      </c>
      <c r="C108" s="375" t="s">
        <v>1600</v>
      </c>
      <c r="D108" s="168" t="s">
        <v>2550</v>
      </c>
      <c r="E108" s="376">
        <v>0.2</v>
      </c>
      <c r="F108" s="786">
        <v>3928089</v>
      </c>
      <c r="G108" s="786">
        <v>4713706</v>
      </c>
      <c r="H108" s="789">
        <v>785617.75</v>
      </c>
      <c r="I108" s="790">
        <v>78561775</v>
      </c>
      <c r="J108" s="558" t="s">
        <v>2819</v>
      </c>
    </row>
    <row r="109" spans="1:15" x14ac:dyDescent="0.2">
      <c r="A109" s="612">
        <v>32</v>
      </c>
      <c r="B109" s="613" t="s">
        <v>2820</v>
      </c>
      <c r="C109" s="676" t="s">
        <v>1600</v>
      </c>
      <c r="D109" s="612" t="s">
        <v>2796</v>
      </c>
      <c r="E109" s="677">
        <v>0.3</v>
      </c>
      <c r="F109" s="678">
        <v>1190001</v>
      </c>
      <c r="G109" s="678">
        <v>1547000</v>
      </c>
      <c r="H109" s="679">
        <v>357000</v>
      </c>
      <c r="I109" s="680">
        <v>35700000</v>
      </c>
      <c r="J109" s="681" t="s">
        <v>2821</v>
      </c>
      <c r="K109" s="312"/>
      <c r="L109" s="312"/>
      <c r="M109" s="312"/>
      <c r="N109" s="312"/>
      <c r="O109" s="312"/>
    </row>
    <row r="110" spans="1:15" s="74" customFormat="1" x14ac:dyDescent="0.2">
      <c r="A110" s="791">
        <v>33</v>
      </c>
      <c r="B110" s="211" t="s">
        <v>1728</v>
      </c>
      <c r="C110" s="375" t="s">
        <v>446</v>
      </c>
      <c r="D110" s="168" t="s">
        <v>2550</v>
      </c>
      <c r="E110" s="376">
        <v>0.15</v>
      </c>
      <c r="F110" s="786">
        <v>40351584</v>
      </c>
      <c r="G110" s="786">
        <v>46404320</v>
      </c>
      <c r="H110" s="789">
        <v>6052737.2300000004</v>
      </c>
      <c r="I110" s="790">
        <v>605273723</v>
      </c>
      <c r="J110" s="558" t="s">
        <v>2730</v>
      </c>
    </row>
    <row r="111" spans="1:15" x14ac:dyDescent="0.2">
      <c r="A111" s="612">
        <v>34</v>
      </c>
      <c r="B111" s="613" t="s">
        <v>176</v>
      </c>
      <c r="C111" s="676" t="s">
        <v>475</v>
      </c>
      <c r="D111" s="612" t="s">
        <v>2796</v>
      </c>
      <c r="E111" s="677">
        <v>0.6</v>
      </c>
      <c r="F111" s="678">
        <v>15184792</v>
      </c>
      <c r="G111" s="678">
        <v>24295666</v>
      </c>
      <c r="H111" s="679">
        <v>9110874.9299999997</v>
      </c>
      <c r="I111" s="680">
        <v>911087493</v>
      </c>
      <c r="J111" s="681" t="s">
        <v>2817</v>
      </c>
      <c r="K111" s="312"/>
      <c r="L111" s="312"/>
      <c r="M111" s="312"/>
      <c r="N111" s="312"/>
      <c r="O111" s="312"/>
    </row>
    <row r="112" spans="1:15" x14ac:dyDescent="0.2">
      <c r="A112" s="791">
        <v>35</v>
      </c>
      <c r="B112" s="211" t="s">
        <v>2822</v>
      </c>
      <c r="C112" s="375" t="s">
        <v>936</v>
      </c>
      <c r="D112" s="168" t="s">
        <v>2796</v>
      </c>
      <c r="E112" s="376">
        <v>0.04</v>
      </c>
      <c r="F112" s="786">
        <v>183075415</v>
      </c>
      <c r="G112" s="786">
        <v>190398430</v>
      </c>
      <c r="H112" s="789">
        <v>7323016.5300000003</v>
      </c>
      <c r="I112" s="790">
        <v>732301653</v>
      </c>
      <c r="J112" s="558" t="s">
        <v>2823</v>
      </c>
    </row>
    <row r="113" spans="1:15" x14ac:dyDescent="0.2">
      <c r="A113" s="612">
        <v>36</v>
      </c>
      <c r="B113" s="613" t="s">
        <v>2151</v>
      </c>
      <c r="C113" s="676" t="s">
        <v>1060</v>
      </c>
      <c r="D113" s="612" t="s">
        <v>2796</v>
      </c>
      <c r="E113" s="677">
        <v>0.05</v>
      </c>
      <c r="F113" s="678">
        <v>32463269</v>
      </c>
      <c r="G113" s="678">
        <v>34090646</v>
      </c>
      <c r="H113" s="679">
        <v>1627378</v>
      </c>
      <c r="I113" s="680">
        <v>162737800</v>
      </c>
      <c r="J113" s="681" t="s">
        <v>2824</v>
      </c>
      <c r="K113" s="312"/>
      <c r="L113" s="312"/>
      <c r="M113" s="312"/>
      <c r="N113" s="312"/>
      <c r="O113" s="312"/>
    </row>
    <row r="114" spans="1:15" x14ac:dyDescent="0.2">
      <c r="A114" s="791">
        <v>37</v>
      </c>
      <c r="B114" s="211" t="s">
        <v>1569</v>
      </c>
      <c r="C114" s="375" t="s">
        <v>936</v>
      </c>
      <c r="D114" s="168" t="s">
        <v>2796</v>
      </c>
      <c r="E114" s="376">
        <v>0.05</v>
      </c>
      <c r="F114" s="786">
        <v>90758443</v>
      </c>
      <c r="G114" s="786">
        <v>95296364</v>
      </c>
      <c r="H114" s="789">
        <v>4537921.95</v>
      </c>
      <c r="I114" s="790">
        <v>453792195</v>
      </c>
      <c r="J114" s="558" t="s">
        <v>2823</v>
      </c>
    </row>
    <row r="115" spans="1:15" x14ac:dyDescent="0.2">
      <c r="A115" s="612">
        <v>38</v>
      </c>
      <c r="B115" s="613" t="s">
        <v>2141</v>
      </c>
      <c r="C115" s="676" t="s">
        <v>1060</v>
      </c>
      <c r="D115" s="612" t="s">
        <v>2796</v>
      </c>
      <c r="E115" s="677">
        <v>7.4999999999999997E-2</v>
      </c>
      <c r="F115" s="678">
        <v>67517949</v>
      </c>
      <c r="G115" s="678">
        <v>72581795</v>
      </c>
      <c r="H115" s="679">
        <v>5063846.01</v>
      </c>
      <c r="I115" s="680">
        <v>506384601</v>
      </c>
      <c r="J115" s="681" t="s">
        <v>2824</v>
      </c>
      <c r="K115" s="312"/>
      <c r="L115" s="312"/>
      <c r="M115" s="312"/>
      <c r="N115" s="312"/>
      <c r="O115" s="312"/>
    </row>
    <row r="116" spans="1:15" x14ac:dyDescent="0.2">
      <c r="A116" s="791">
        <v>39</v>
      </c>
      <c r="B116" s="211" t="s">
        <v>189</v>
      </c>
      <c r="C116" s="375" t="s">
        <v>936</v>
      </c>
      <c r="D116" s="168" t="s">
        <v>2796</v>
      </c>
      <c r="E116" s="376">
        <v>0.08</v>
      </c>
      <c r="F116" s="786">
        <v>129687259</v>
      </c>
      <c r="G116" s="786">
        <v>140062239</v>
      </c>
      <c r="H116" s="789">
        <v>10374980.58</v>
      </c>
      <c r="I116" s="790">
        <v>1037498058</v>
      </c>
      <c r="J116" s="558" t="s">
        <v>2817</v>
      </c>
    </row>
    <row r="117" spans="1:15" x14ac:dyDescent="0.2">
      <c r="A117" s="612">
        <v>40</v>
      </c>
      <c r="B117" s="613" t="s">
        <v>63</v>
      </c>
      <c r="C117" s="676" t="s">
        <v>936</v>
      </c>
      <c r="D117" s="612" t="s">
        <v>2796</v>
      </c>
      <c r="E117" s="677">
        <v>0.13</v>
      </c>
      <c r="F117" s="678">
        <v>94273404</v>
      </c>
      <c r="G117" s="678">
        <v>106980945</v>
      </c>
      <c r="H117" s="679">
        <v>12307542.27</v>
      </c>
      <c r="I117" s="680">
        <v>1230754227</v>
      </c>
      <c r="J117" s="681" t="s">
        <v>2817</v>
      </c>
      <c r="K117" s="312"/>
      <c r="L117" s="312"/>
      <c r="M117" s="312"/>
      <c r="N117" s="312"/>
      <c r="O117" s="312"/>
    </row>
    <row r="118" spans="1:15" x14ac:dyDescent="0.2">
      <c r="A118" s="791">
        <v>41</v>
      </c>
      <c r="B118" s="211" t="s">
        <v>1710</v>
      </c>
      <c r="C118" s="375" t="s">
        <v>446</v>
      </c>
      <c r="D118" s="168" t="s">
        <v>2796</v>
      </c>
      <c r="E118" s="376">
        <v>0.08</v>
      </c>
      <c r="F118" s="786">
        <v>13789960</v>
      </c>
      <c r="G118" s="786">
        <v>14947655</v>
      </c>
      <c r="H118" s="789">
        <v>1157696</v>
      </c>
      <c r="I118" s="790">
        <v>115769600</v>
      </c>
      <c r="J118" s="558" t="s">
        <v>2821</v>
      </c>
    </row>
    <row r="119" spans="1:15" x14ac:dyDescent="0.2">
      <c r="A119" s="612">
        <v>42</v>
      </c>
      <c r="B119" s="613" t="s">
        <v>395</v>
      </c>
      <c r="C119" s="676" t="s">
        <v>936</v>
      </c>
      <c r="D119" s="612" t="s">
        <v>2796</v>
      </c>
      <c r="E119" s="677">
        <v>0.125</v>
      </c>
      <c r="F119" s="678">
        <v>125244270</v>
      </c>
      <c r="G119" s="678">
        <v>140899802</v>
      </c>
      <c r="H119" s="679">
        <v>15655533.539999999</v>
      </c>
      <c r="I119" s="680">
        <v>1565553354</v>
      </c>
      <c r="J119" s="681" t="s">
        <v>2825</v>
      </c>
      <c r="K119" s="312"/>
      <c r="L119" s="312"/>
      <c r="M119" s="312"/>
      <c r="N119" s="312"/>
      <c r="O119" s="312"/>
    </row>
    <row r="120" spans="1:15" x14ac:dyDescent="0.2">
      <c r="A120" s="791">
        <v>43</v>
      </c>
      <c r="B120" s="211" t="s">
        <v>1326</v>
      </c>
      <c r="C120" s="375" t="s">
        <v>936</v>
      </c>
      <c r="D120" s="168" t="s">
        <v>2796</v>
      </c>
      <c r="E120" s="376">
        <v>0.04</v>
      </c>
      <c r="F120" s="786">
        <v>186563230</v>
      </c>
      <c r="G120" s="786">
        <v>194025759</v>
      </c>
      <c r="H120" s="789">
        <v>7462529.1200000001</v>
      </c>
      <c r="I120" s="790">
        <v>746252912</v>
      </c>
      <c r="J120" s="558" t="s">
        <v>2825</v>
      </c>
    </row>
    <row r="121" spans="1:15" x14ac:dyDescent="0.2">
      <c r="A121" s="612">
        <v>44</v>
      </c>
      <c r="B121" s="613" t="s">
        <v>1695</v>
      </c>
      <c r="C121" s="676" t="s">
        <v>453</v>
      </c>
      <c r="D121" s="612" t="s">
        <v>2796</v>
      </c>
      <c r="E121" s="677">
        <v>0.03</v>
      </c>
      <c r="F121" s="678">
        <v>32842927</v>
      </c>
      <c r="G121" s="678">
        <v>33828213</v>
      </c>
      <c r="H121" s="679">
        <v>985287.75</v>
      </c>
      <c r="I121" s="680">
        <v>98528775</v>
      </c>
      <c r="J121" s="681" t="s">
        <v>2825</v>
      </c>
      <c r="K121" s="312"/>
      <c r="L121" s="312"/>
      <c r="M121" s="312"/>
      <c r="N121" s="312"/>
      <c r="O121" s="312"/>
    </row>
    <row r="122" spans="1:15" x14ac:dyDescent="0.2">
      <c r="A122" s="791">
        <v>45</v>
      </c>
      <c r="B122" s="211" t="s">
        <v>1545</v>
      </c>
      <c r="C122" s="375" t="s">
        <v>453</v>
      </c>
      <c r="D122" s="168" t="s">
        <v>2796</v>
      </c>
      <c r="E122" s="376">
        <v>0.13300000000000001</v>
      </c>
      <c r="F122" s="786">
        <v>37810092</v>
      </c>
      <c r="G122" s="786">
        <v>42838833</v>
      </c>
      <c r="H122" s="789">
        <v>5028741.99</v>
      </c>
      <c r="I122" s="790">
        <v>502874199</v>
      </c>
      <c r="J122" s="558" t="s">
        <v>2825</v>
      </c>
    </row>
    <row r="123" spans="1:15" x14ac:dyDescent="0.2">
      <c r="A123" s="612">
        <v>46</v>
      </c>
      <c r="B123" s="613" t="s">
        <v>1878</v>
      </c>
      <c r="C123" s="676" t="s">
        <v>1600</v>
      </c>
      <c r="D123" s="612" t="s">
        <v>2796</v>
      </c>
      <c r="E123" s="677">
        <v>0.04</v>
      </c>
      <c r="F123" s="678">
        <v>975001</v>
      </c>
      <c r="G123" s="678">
        <v>1014000</v>
      </c>
      <c r="H123" s="679">
        <v>39000</v>
      </c>
      <c r="I123" s="680">
        <v>3900000</v>
      </c>
      <c r="J123" s="681" t="s">
        <v>2825</v>
      </c>
      <c r="K123" s="312"/>
      <c r="L123" s="312"/>
      <c r="M123" s="312"/>
      <c r="N123" s="312"/>
      <c r="O123" s="312"/>
    </row>
    <row r="124" spans="1:15" x14ac:dyDescent="0.2">
      <c r="A124" s="791">
        <v>47</v>
      </c>
      <c r="B124" s="211" t="s">
        <v>2826</v>
      </c>
      <c r="C124" s="375" t="s">
        <v>1600</v>
      </c>
      <c r="D124" s="168" t="s">
        <v>2550</v>
      </c>
      <c r="E124" s="376">
        <v>9.3299999999999994E-2</v>
      </c>
      <c r="F124" s="786">
        <v>724464</v>
      </c>
      <c r="G124" s="786">
        <v>792113</v>
      </c>
      <c r="H124" s="789">
        <v>67650</v>
      </c>
      <c r="I124" s="790">
        <v>6765000</v>
      </c>
      <c r="J124" s="558" t="s">
        <v>2827</v>
      </c>
    </row>
    <row r="125" spans="1:15" x14ac:dyDescent="0.2">
      <c r="A125" s="612">
        <v>48</v>
      </c>
      <c r="B125" s="613" t="s">
        <v>2074</v>
      </c>
      <c r="C125" s="676" t="s">
        <v>1600</v>
      </c>
      <c r="D125" s="612" t="s">
        <v>2796</v>
      </c>
      <c r="E125" s="677">
        <v>0.19</v>
      </c>
      <c r="F125" s="678">
        <v>3212256</v>
      </c>
      <c r="G125" s="678">
        <v>3822584</v>
      </c>
      <c r="H125" s="679">
        <v>610328.44999999995</v>
      </c>
      <c r="I125" s="680">
        <v>61032844.999999993</v>
      </c>
      <c r="J125" s="681" t="s">
        <v>2827</v>
      </c>
      <c r="K125" s="312"/>
      <c r="L125" s="312"/>
      <c r="M125" s="312"/>
      <c r="N125" s="312"/>
      <c r="O125" s="312"/>
    </row>
    <row r="126" spans="1:15" x14ac:dyDescent="0.2">
      <c r="A126" s="791">
        <v>49</v>
      </c>
      <c r="B126" s="211" t="s">
        <v>2828</v>
      </c>
      <c r="C126" s="375" t="s">
        <v>1060</v>
      </c>
      <c r="D126" s="168" t="s">
        <v>2796</v>
      </c>
      <c r="E126" s="376">
        <v>0.4</v>
      </c>
      <c r="F126" s="786">
        <v>11063581</v>
      </c>
      <c r="G126" s="786">
        <v>15489012</v>
      </c>
      <c r="H126" s="789">
        <v>4425432</v>
      </c>
      <c r="I126" s="790">
        <v>442543200</v>
      </c>
      <c r="J126" s="558" t="s">
        <v>2827</v>
      </c>
    </row>
    <row r="127" spans="1:15" x14ac:dyDescent="0.2">
      <c r="A127" s="612">
        <v>50</v>
      </c>
      <c r="B127" s="613" t="s">
        <v>27</v>
      </c>
      <c r="C127" s="676" t="s">
        <v>936</v>
      </c>
      <c r="D127" s="612" t="s">
        <v>2796</v>
      </c>
      <c r="E127" s="677">
        <v>0.03</v>
      </c>
      <c r="F127" s="678">
        <v>98258533</v>
      </c>
      <c r="G127" s="678">
        <v>101206288</v>
      </c>
      <c r="H127" s="679">
        <v>2947755.9338000002</v>
      </c>
      <c r="I127" s="680">
        <v>294775593.38</v>
      </c>
      <c r="J127" s="681" t="s">
        <v>2827</v>
      </c>
      <c r="K127" s="312"/>
      <c r="L127" s="312"/>
      <c r="M127" s="312"/>
      <c r="N127" s="312"/>
      <c r="O127" s="312"/>
    </row>
    <row r="128" spans="1:15" x14ac:dyDescent="0.2">
      <c r="A128" s="791">
        <v>51</v>
      </c>
      <c r="B128" s="211" t="s">
        <v>1485</v>
      </c>
      <c r="C128" s="375" t="s">
        <v>1060</v>
      </c>
      <c r="D128" s="168" t="s">
        <v>2796</v>
      </c>
      <c r="E128" s="376">
        <v>7.4999999999999997E-2</v>
      </c>
      <c r="F128" s="786">
        <v>38449157</v>
      </c>
      <c r="G128" s="786">
        <v>41332842</v>
      </c>
      <c r="H128" s="789">
        <v>2883686</v>
      </c>
      <c r="I128" s="790">
        <v>288368600</v>
      </c>
      <c r="J128" s="558" t="s">
        <v>2829</v>
      </c>
    </row>
    <row r="129" spans="1:15" x14ac:dyDescent="0.2">
      <c r="A129" s="612">
        <v>52</v>
      </c>
      <c r="B129" s="613" t="s">
        <v>25</v>
      </c>
      <c r="C129" s="676" t="s">
        <v>446</v>
      </c>
      <c r="D129" s="612" t="s">
        <v>2796</v>
      </c>
      <c r="E129" s="677">
        <v>0.05</v>
      </c>
      <c r="F129" s="678">
        <v>10281601</v>
      </c>
      <c r="G129" s="678">
        <v>10795680</v>
      </c>
      <c r="H129" s="679">
        <v>514080</v>
      </c>
      <c r="I129" s="680">
        <v>51408000</v>
      </c>
      <c r="J129" s="681" t="s">
        <v>2829</v>
      </c>
      <c r="K129" s="312"/>
      <c r="L129" s="312"/>
      <c r="M129" s="312"/>
      <c r="N129" s="312"/>
      <c r="O129" s="312"/>
    </row>
    <row r="130" spans="1:15" x14ac:dyDescent="0.2">
      <c r="A130" s="168">
        <v>53</v>
      </c>
      <c r="B130" s="211" t="s">
        <v>1796</v>
      </c>
      <c r="C130" s="375" t="s">
        <v>446</v>
      </c>
      <c r="D130" s="168" t="s">
        <v>2830</v>
      </c>
      <c r="E130" s="376">
        <v>0.16</v>
      </c>
      <c r="F130" s="786">
        <v>22860813</v>
      </c>
      <c r="G130" s="786">
        <v>26549472</v>
      </c>
      <c r="H130" s="789">
        <v>3699660</v>
      </c>
      <c r="I130" s="790">
        <v>369966000</v>
      </c>
      <c r="J130" s="558" t="s">
        <v>2829</v>
      </c>
    </row>
    <row r="131" spans="1:15" x14ac:dyDescent="0.2">
      <c r="A131" s="612">
        <v>54</v>
      </c>
      <c r="B131" s="613" t="s">
        <v>2831</v>
      </c>
      <c r="C131" s="676" t="s">
        <v>446</v>
      </c>
      <c r="D131" s="612" t="s">
        <v>2796</v>
      </c>
      <c r="E131" s="677">
        <v>0.15</v>
      </c>
      <c r="F131" s="678">
        <v>17498789</v>
      </c>
      <c r="G131" s="678">
        <v>20123607</v>
      </c>
      <c r="H131" s="679">
        <v>2624818.2000000002</v>
      </c>
      <c r="I131" s="680">
        <v>262481820.00000003</v>
      </c>
      <c r="J131" s="681" t="s">
        <v>2829</v>
      </c>
      <c r="K131" s="312"/>
      <c r="L131" s="312"/>
      <c r="M131" s="312"/>
      <c r="N131" s="312"/>
      <c r="O131" s="312"/>
    </row>
    <row r="132" spans="1:15" x14ac:dyDescent="0.2">
      <c r="A132" s="168">
        <v>55</v>
      </c>
      <c r="B132" s="211" t="s">
        <v>1563</v>
      </c>
      <c r="C132" s="375" t="s">
        <v>1600</v>
      </c>
      <c r="D132" s="168" t="s">
        <v>2796</v>
      </c>
      <c r="E132" s="376">
        <v>0.08</v>
      </c>
      <c r="F132" s="786">
        <v>8051559</v>
      </c>
      <c r="G132" s="786">
        <v>8695683</v>
      </c>
      <c r="H132" s="789">
        <v>644124.59</v>
      </c>
      <c r="I132" s="790">
        <v>64412459</v>
      </c>
      <c r="J132" s="558" t="s">
        <v>2829</v>
      </c>
    </row>
    <row r="133" spans="1:15" x14ac:dyDescent="0.2">
      <c r="A133" s="612">
        <v>56</v>
      </c>
      <c r="B133" s="613" t="s">
        <v>1733</v>
      </c>
      <c r="C133" s="676" t="s">
        <v>446</v>
      </c>
      <c r="D133" s="612" t="s">
        <v>2796</v>
      </c>
      <c r="E133" s="677">
        <v>0.06</v>
      </c>
      <c r="F133" s="678">
        <v>17016516</v>
      </c>
      <c r="G133" s="678">
        <v>18037506</v>
      </c>
      <c r="H133" s="679">
        <v>1020990.85</v>
      </c>
      <c r="I133" s="680">
        <v>102099085</v>
      </c>
      <c r="J133" s="681" t="s">
        <v>2832</v>
      </c>
      <c r="K133" s="312"/>
      <c r="L133" s="312"/>
      <c r="M133" s="312"/>
      <c r="N133" s="312"/>
      <c r="O133" s="312"/>
    </row>
    <row r="134" spans="1:15" x14ac:dyDescent="0.2">
      <c r="A134" s="168">
        <v>57</v>
      </c>
      <c r="B134" s="211" t="s">
        <v>2233</v>
      </c>
      <c r="C134" s="375" t="s">
        <v>1600</v>
      </c>
      <c r="D134" s="168" t="s">
        <v>2796</v>
      </c>
      <c r="E134" s="376">
        <v>0.47499999999999998</v>
      </c>
      <c r="F134" s="786">
        <v>1475001</v>
      </c>
      <c r="G134" s="786">
        <v>2175625</v>
      </c>
      <c r="H134" s="789">
        <v>700625</v>
      </c>
      <c r="I134" s="790">
        <v>70062500</v>
      </c>
      <c r="J134" s="558" t="s">
        <v>2833</v>
      </c>
    </row>
    <row r="135" spans="1:15" x14ac:dyDescent="0.2">
      <c r="A135" s="612">
        <v>58</v>
      </c>
      <c r="B135" s="613" t="s">
        <v>2834</v>
      </c>
      <c r="C135" s="676" t="s">
        <v>446</v>
      </c>
      <c r="D135" s="612" t="s">
        <v>2796</v>
      </c>
      <c r="E135" s="677">
        <v>6.9900000000000004E-2</v>
      </c>
      <c r="F135" s="678">
        <v>13127847</v>
      </c>
      <c r="G135" s="678">
        <v>14045491</v>
      </c>
      <c r="H135" s="679">
        <v>917644.5</v>
      </c>
      <c r="I135" s="680">
        <v>91764450</v>
      </c>
      <c r="J135" s="681" t="s">
        <v>2833</v>
      </c>
      <c r="K135" s="312"/>
      <c r="L135" s="312"/>
      <c r="M135" s="312"/>
      <c r="N135" s="312"/>
      <c r="O135" s="312"/>
    </row>
    <row r="136" spans="1:15" x14ac:dyDescent="0.2">
      <c r="A136" s="168">
        <v>59</v>
      </c>
      <c r="B136" s="211" t="s">
        <v>2109</v>
      </c>
      <c r="C136" s="375" t="s">
        <v>446</v>
      </c>
      <c r="D136" s="168" t="s">
        <v>2796</v>
      </c>
      <c r="E136" s="376">
        <v>0.124</v>
      </c>
      <c r="F136" s="786">
        <v>13336291</v>
      </c>
      <c r="G136" s="786">
        <v>14989990</v>
      </c>
      <c r="H136" s="789">
        <v>1653699.96</v>
      </c>
      <c r="I136" s="790">
        <v>165369996</v>
      </c>
      <c r="J136" s="558" t="s">
        <v>2833</v>
      </c>
    </row>
    <row r="137" spans="1:15" x14ac:dyDescent="0.2">
      <c r="A137" s="612">
        <v>60</v>
      </c>
      <c r="B137" s="613" t="s">
        <v>1763</v>
      </c>
      <c r="C137" s="676" t="s">
        <v>1060</v>
      </c>
      <c r="D137" s="612" t="s">
        <v>2796</v>
      </c>
      <c r="E137" s="677">
        <v>4.7500000000000001E-2</v>
      </c>
      <c r="F137" s="678">
        <v>17673311</v>
      </c>
      <c r="G137" s="678">
        <v>18512792</v>
      </c>
      <c r="H137" s="679">
        <v>839482.22499999998</v>
      </c>
      <c r="I137" s="680">
        <v>83948222.5</v>
      </c>
      <c r="J137" s="681" t="s">
        <v>2744</v>
      </c>
      <c r="K137" s="312"/>
      <c r="L137" s="312"/>
      <c r="M137" s="312"/>
      <c r="N137" s="312"/>
      <c r="O137" s="312"/>
    </row>
    <row r="138" spans="1:15" x14ac:dyDescent="0.2">
      <c r="A138" s="168">
        <v>61</v>
      </c>
      <c r="B138" s="211" t="s">
        <v>520</v>
      </c>
      <c r="C138" s="375" t="s">
        <v>449</v>
      </c>
      <c r="D138" s="168" t="s">
        <v>2796</v>
      </c>
      <c r="E138" s="376">
        <v>0.04</v>
      </c>
      <c r="F138" s="786">
        <v>10409200</v>
      </c>
      <c r="G138" s="786">
        <v>10825567</v>
      </c>
      <c r="H138" s="789">
        <v>416367.92</v>
      </c>
      <c r="I138" s="790">
        <v>41636792</v>
      </c>
      <c r="J138" s="558" t="s">
        <v>2744</v>
      </c>
    </row>
    <row r="139" spans="1:15" x14ac:dyDescent="0.2">
      <c r="A139" s="612">
        <v>62</v>
      </c>
      <c r="B139" s="613" t="s">
        <v>2388</v>
      </c>
      <c r="C139" s="676" t="s">
        <v>1060</v>
      </c>
      <c r="D139" s="612" t="s">
        <v>2796</v>
      </c>
      <c r="E139" s="677">
        <v>0.05</v>
      </c>
      <c r="F139" s="678">
        <v>3199301</v>
      </c>
      <c r="G139" s="678">
        <v>3359265</v>
      </c>
      <c r="H139" s="679">
        <v>159965</v>
      </c>
      <c r="I139" s="680">
        <v>15996500</v>
      </c>
      <c r="J139" s="681" t="s">
        <v>2744</v>
      </c>
      <c r="K139" s="312"/>
      <c r="L139" s="312"/>
      <c r="M139" s="312"/>
      <c r="N139" s="312"/>
      <c r="O139" s="312"/>
    </row>
    <row r="140" spans="1:15" x14ac:dyDescent="0.2">
      <c r="A140" s="168">
        <v>63</v>
      </c>
      <c r="B140" s="211" t="s">
        <v>1967</v>
      </c>
      <c r="C140" s="375" t="s">
        <v>453</v>
      </c>
      <c r="D140" s="168" t="s">
        <v>2796</v>
      </c>
      <c r="E140" s="376">
        <v>0.04</v>
      </c>
      <c r="F140" s="786">
        <v>40108834</v>
      </c>
      <c r="G140" s="786">
        <v>41713186</v>
      </c>
      <c r="H140" s="789">
        <v>1604353.31</v>
      </c>
      <c r="I140" s="790">
        <v>160435331</v>
      </c>
      <c r="J140" s="558" t="s">
        <v>2744</v>
      </c>
    </row>
    <row r="141" spans="1:15" ht="25.5" x14ac:dyDescent="0.2">
      <c r="A141" s="612">
        <v>64</v>
      </c>
      <c r="B141" s="613" t="s">
        <v>1953</v>
      </c>
      <c r="C141" s="676" t="s">
        <v>449</v>
      </c>
      <c r="D141" s="612" t="s">
        <v>2796</v>
      </c>
      <c r="E141" s="677">
        <v>2.4E-2</v>
      </c>
      <c r="F141" s="678">
        <v>9586751</v>
      </c>
      <c r="G141" s="678">
        <v>9816832</v>
      </c>
      <c r="H141" s="679">
        <v>230082</v>
      </c>
      <c r="I141" s="680">
        <v>23008200</v>
      </c>
      <c r="J141" s="681" t="s">
        <v>2744</v>
      </c>
      <c r="K141" s="312"/>
      <c r="L141" s="312"/>
      <c r="M141" s="312"/>
      <c r="N141" s="312"/>
      <c r="O141" s="312"/>
    </row>
    <row r="142" spans="1:15" ht="25.5" x14ac:dyDescent="0.2">
      <c r="A142" s="168">
        <v>65</v>
      </c>
      <c r="B142" s="211" t="s">
        <v>2835</v>
      </c>
      <c r="C142" s="375" t="s">
        <v>1600</v>
      </c>
      <c r="D142" s="168" t="s">
        <v>2796</v>
      </c>
      <c r="E142" s="376">
        <v>0.25</v>
      </c>
      <c r="F142" s="786">
        <v>8444511</v>
      </c>
      <c r="G142" s="786">
        <v>10555638</v>
      </c>
      <c r="H142" s="789">
        <v>2111127.469</v>
      </c>
      <c r="I142" s="790">
        <v>211112746.90000001</v>
      </c>
      <c r="J142" s="558" t="s">
        <v>2744</v>
      </c>
    </row>
    <row r="143" spans="1:15" x14ac:dyDescent="0.2">
      <c r="A143" s="612">
        <v>66</v>
      </c>
      <c r="B143" s="613" t="s">
        <v>2836</v>
      </c>
      <c r="C143" s="676" t="s">
        <v>446</v>
      </c>
      <c r="D143" s="612" t="s">
        <v>2550</v>
      </c>
      <c r="E143" s="677">
        <v>8.9700000000000002E-2</v>
      </c>
      <c r="F143" s="678">
        <v>21500001</v>
      </c>
      <c r="G143" s="678">
        <v>23428550</v>
      </c>
      <c r="H143" s="679">
        <v>1928550</v>
      </c>
      <c r="I143" s="680">
        <v>192855000</v>
      </c>
      <c r="J143" s="681" t="s">
        <v>2744</v>
      </c>
      <c r="K143" s="312"/>
      <c r="L143" s="312"/>
      <c r="M143" s="312"/>
      <c r="N143" s="312"/>
      <c r="O143" s="312"/>
    </row>
    <row r="144" spans="1:15" x14ac:dyDescent="0.2">
      <c r="A144" s="168">
        <v>67</v>
      </c>
      <c r="B144" s="211" t="s">
        <v>2645</v>
      </c>
      <c r="C144" s="375" t="s">
        <v>475</v>
      </c>
      <c r="D144" s="168" t="s">
        <v>2550</v>
      </c>
      <c r="E144" s="376">
        <v>0.05</v>
      </c>
      <c r="F144" s="786">
        <v>116500001</v>
      </c>
      <c r="G144" s="786">
        <v>122325000</v>
      </c>
      <c r="H144" s="789">
        <v>5825000</v>
      </c>
      <c r="I144" s="790">
        <v>582500000</v>
      </c>
      <c r="J144" s="558" t="s">
        <v>2747</v>
      </c>
    </row>
    <row r="145" spans="1:15" ht="25.5" x14ac:dyDescent="0.2">
      <c r="A145" s="612">
        <v>68</v>
      </c>
      <c r="B145" s="613" t="s">
        <v>2179</v>
      </c>
      <c r="C145" s="676" t="s">
        <v>1060</v>
      </c>
      <c r="D145" s="612" t="s">
        <v>2796</v>
      </c>
      <c r="E145" s="677">
        <v>0.08</v>
      </c>
      <c r="F145" s="678">
        <v>17295951</v>
      </c>
      <c r="G145" s="678">
        <v>18679626</v>
      </c>
      <c r="H145" s="679">
        <v>1383676</v>
      </c>
      <c r="I145" s="680">
        <v>138367600</v>
      </c>
      <c r="J145" s="681" t="s">
        <v>2837</v>
      </c>
      <c r="K145" s="312"/>
      <c r="L145" s="312"/>
      <c r="M145" s="312"/>
      <c r="N145" s="312"/>
      <c r="O145" s="312"/>
    </row>
    <row r="146" spans="1:15" x14ac:dyDescent="0.2">
      <c r="A146" s="168">
        <v>69</v>
      </c>
      <c r="B146" s="211" t="s">
        <v>1884</v>
      </c>
      <c r="C146" s="375" t="s">
        <v>1600</v>
      </c>
      <c r="D146" s="168" t="s">
        <v>2796</v>
      </c>
      <c r="E146" s="376">
        <v>0.2</v>
      </c>
      <c r="F146" s="786">
        <v>4145134</v>
      </c>
      <c r="G146" s="786">
        <v>4974160</v>
      </c>
      <c r="H146" s="789">
        <v>829026.56</v>
      </c>
      <c r="I146" s="790">
        <v>82902656</v>
      </c>
      <c r="J146" s="558" t="s">
        <v>2837</v>
      </c>
    </row>
    <row r="147" spans="1:15" x14ac:dyDescent="0.2">
      <c r="A147" s="612">
        <v>70</v>
      </c>
      <c r="B147" s="613" t="s">
        <v>1389</v>
      </c>
      <c r="C147" s="676" t="s">
        <v>453</v>
      </c>
      <c r="D147" s="612" t="s">
        <v>2796</v>
      </c>
      <c r="E147" s="677">
        <v>0.13</v>
      </c>
      <c r="F147" s="678">
        <v>45908737</v>
      </c>
      <c r="G147" s="678">
        <v>51876872</v>
      </c>
      <c r="H147" s="679">
        <v>5968135.5499999998</v>
      </c>
      <c r="I147" s="680">
        <v>596813555</v>
      </c>
      <c r="J147" s="681" t="s">
        <v>2837</v>
      </c>
      <c r="K147" s="312"/>
      <c r="L147" s="312"/>
      <c r="M147" s="312"/>
      <c r="N147" s="312"/>
      <c r="O147" s="312"/>
    </row>
    <row r="148" spans="1:15" ht="25.5" x14ac:dyDescent="0.2">
      <c r="A148" s="168">
        <v>71</v>
      </c>
      <c r="B148" s="211" t="s">
        <v>1813</v>
      </c>
      <c r="C148" s="375" t="s">
        <v>1600</v>
      </c>
      <c r="D148" s="168" t="s">
        <v>2796</v>
      </c>
      <c r="E148" s="376">
        <v>0.19</v>
      </c>
      <c r="F148" s="786">
        <v>21950251</v>
      </c>
      <c r="G148" s="786">
        <v>26120798</v>
      </c>
      <c r="H148" s="789">
        <v>4170547.5</v>
      </c>
      <c r="I148" s="790">
        <v>417054750</v>
      </c>
      <c r="J148" s="558" t="s">
        <v>2838</v>
      </c>
    </row>
    <row r="149" spans="1:15" x14ac:dyDescent="0.2">
      <c r="A149" s="612">
        <v>72</v>
      </c>
      <c r="B149" s="613" t="s">
        <v>1800</v>
      </c>
      <c r="C149" s="676" t="s">
        <v>1600</v>
      </c>
      <c r="D149" s="612" t="s">
        <v>2796</v>
      </c>
      <c r="E149" s="677">
        <v>0.1</v>
      </c>
      <c r="F149" s="678">
        <v>13874986</v>
      </c>
      <c r="G149" s="678">
        <v>15262483</v>
      </c>
      <c r="H149" s="679">
        <v>1387498.33</v>
      </c>
      <c r="I149" s="680">
        <v>138749833</v>
      </c>
      <c r="J149" s="681" t="s">
        <v>2838</v>
      </c>
      <c r="K149" s="312"/>
      <c r="L149" s="312"/>
      <c r="M149" s="312"/>
      <c r="N149" s="312"/>
      <c r="O149" s="312"/>
    </row>
    <row r="150" spans="1:15" x14ac:dyDescent="0.2">
      <c r="A150" s="168">
        <v>73</v>
      </c>
      <c r="B150" s="211" t="s">
        <v>2839</v>
      </c>
      <c r="C150" s="375" t="s">
        <v>2840</v>
      </c>
      <c r="D150" s="168" t="s">
        <v>2796</v>
      </c>
      <c r="E150" s="376">
        <v>3.3250000000000002E-2</v>
      </c>
      <c r="F150" s="786">
        <v>11861450</v>
      </c>
      <c r="G150" s="786">
        <v>12255841</v>
      </c>
      <c r="H150" s="789">
        <v>394392</v>
      </c>
      <c r="I150" s="790">
        <v>39439200</v>
      </c>
      <c r="J150" s="558" t="s">
        <v>2838</v>
      </c>
    </row>
    <row r="151" spans="1:15" x14ac:dyDescent="0.2">
      <c r="A151" s="612">
        <v>74</v>
      </c>
      <c r="B151" s="613" t="s">
        <v>2841</v>
      </c>
      <c r="C151" s="676" t="s">
        <v>449</v>
      </c>
      <c r="D151" s="612" t="s">
        <v>2796</v>
      </c>
      <c r="E151" s="677">
        <v>6.5000000000000002E-2</v>
      </c>
      <c r="F151" s="678">
        <v>9504001</v>
      </c>
      <c r="G151" s="678">
        <v>10121760</v>
      </c>
      <c r="H151" s="679">
        <v>617760</v>
      </c>
      <c r="I151" s="680">
        <v>61776000</v>
      </c>
      <c r="J151" s="681" t="s">
        <v>2842</v>
      </c>
      <c r="K151" s="312"/>
      <c r="L151" s="312"/>
      <c r="M151" s="312"/>
      <c r="N151" s="312"/>
      <c r="O151" s="312"/>
    </row>
    <row r="152" spans="1:15" x14ac:dyDescent="0.2">
      <c r="A152" s="168">
        <v>75</v>
      </c>
      <c r="B152" s="211" t="s">
        <v>1382</v>
      </c>
      <c r="C152" s="375" t="s">
        <v>936</v>
      </c>
      <c r="D152" s="168" t="s">
        <v>2796</v>
      </c>
      <c r="E152" s="376">
        <v>0.02</v>
      </c>
      <c r="F152" s="786">
        <v>144059050</v>
      </c>
      <c r="G152" s="786">
        <v>146940230</v>
      </c>
      <c r="H152" s="789">
        <v>2881180.9632999999</v>
      </c>
      <c r="I152" s="790">
        <v>288118096.32999998</v>
      </c>
      <c r="J152" s="558" t="s">
        <v>2843</v>
      </c>
    </row>
    <row r="153" spans="1:15" x14ac:dyDescent="0.2">
      <c r="A153" s="612">
        <v>76</v>
      </c>
      <c r="B153" s="613" t="s">
        <v>2147</v>
      </c>
      <c r="C153" s="676" t="s">
        <v>2325</v>
      </c>
      <c r="D153" s="612" t="s">
        <v>2844</v>
      </c>
      <c r="E153" s="677">
        <v>0.25</v>
      </c>
      <c r="F153" s="678">
        <v>388600</v>
      </c>
      <c r="G153" s="678">
        <v>486163</v>
      </c>
      <c r="H153" s="679">
        <v>97564</v>
      </c>
      <c r="I153" s="680">
        <v>9756400</v>
      </c>
      <c r="J153" s="681" t="s">
        <v>2843</v>
      </c>
      <c r="K153" s="312"/>
      <c r="L153" s="312"/>
      <c r="M153" s="312"/>
      <c r="N153" s="312"/>
      <c r="O153" s="312"/>
    </row>
    <row r="154" spans="1:15" x14ac:dyDescent="0.2">
      <c r="A154" s="168">
        <v>77</v>
      </c>
      <c r="B154" s="211" t="s">
        <v>2845</v>
      </c>
      <c r="C154" s="375" t="s">
        <v>1600</v>
      </c>
      <c r="D154" s="168" t="s">
        <v>2796</v>
      </c>
      <c r="E154" s="376">
        <v>0.2</v>
      </c>
      <c r="F154" s="786">
        <v>207001</v>
      </c>
      <c r="G154" s="786">
        <v>248400</v>
      </c>
      <c r="H154" s="789">
        <v>41400</v>
      </c>
      <c r="I154" s="790">
        <v>4140000</v>
      </c>
      <c r="J154" s="558" t="s">
        <v>2843</v>
      </c>
    </row>
    <row r="155" spans="1:15" x14ac:dyDescent="0.2">
      <c r="A155" s="612">
        <v>78</v>
      </c>
      <c r="B155" s="613" t="s">
        <v>1138</v>
      </c>
      <c r="C155" s="676" t="s">
        <v>2846</v>
      </c>
      <c r="D155" s="612" t="s">
        <v>2796</v>
      </c>
      <c r="E155" s="677">
        <v>0.1</v>
      </c>
      <c r="F155" s="678">
        <v>2535313</v>
      </c>
      <c r="G155" s="678">
        <v>2788844</v>
      </c>
      <c r="H155" s="679">
        <v>253531.19</v>
      </c>
      <c r="I155" s="680">
        <v>25353119</v>
      </c>
      <c r="J155" s="681" t="s">
        <v>2847</v>
      </c>
      <c r="K155" s="312"/>
      <c r="L155" s="312"/>
      <c r="M155" s="312"/>
      <c r="N155" s="312"/>
      <c r="O155" s="312"/>
    </row>
    <row r="156" spans="1:15" x14ac:dyDescent="0.2">
      <c r="A156" s="168">
        <v>79</v>
      </c>
      <c r="B156" s="211" t="s">
        <v>1774</v>
      </c>
      <c r="C156" s="375" t="s">
        <v>1600</v>
      </c>
      <c r="D156" s="168" t="s">
        <v>2796</v>
      </c>
      <c r="E156" s="376">
        <v>0.12</v>
      </c>
      <c r="F156" s="786">
        <v>5525895</v>
      </c>
      <c r="G156" s="786">
        <v>6189002</v>
      </c>
      <c r="H156" s="789">
        <v>663107.1912</v>
      </c>
      <c r="I156" s="790">
        <v>66310719.119999997</v>
      </c>
      <c r="J156" s="558" t="s">
        <v>2847</v>
      </c>
    </row>
    <row r="157" spans="1:15" ht="25.5" x14ac:dyDescent="0.2">
      <c r="A157" s="612">
        <v>80</v>
      </c>
      <c r="B157" s="613" t="s">
        <v>1994</v>
      </c>
      <c r="C157" s="676" t="s">
        <v>1600</v>
      </c>
      <c r="D157" s="612" t="s">
        <v>2796</v>
      </c>
      <c r="E157" s="677">
        <v>0.15</v>
      </c>
      <c r="F157" s="678">
        <v>11221701</v>
      </c>
      <c r="G157" s="678">
        <v>12904955</v>
      </c>
      <c r="H157" s="679">
        <v>1683255</v>
      </c>
      <c r="I157" s="680">
        <v>168325500</v>
      </c>
      <c r="J157" s="681" t="s">
        <v>2847</v>
      </c>
      <c r="K157" s="312"/>
      <c r="L157" s="312"/>
      <c r="M157" s="312"/>
      <c r="N157" s="312"/>
      <c r="O157" s="312"/>
    </row>
    <row r="158" spans="1:15" x14ac:dyDescent="0.2">
      <c r="A158" s="168">
        <v>81</v>
      </c>
      <c r="B158" s="211" t="s">
        <v>1715</v>
      </c>
      <c r="C158" s="375" t="s">
        <v>2848</v>
      </c>
      <c r="D158" s="168" t="s">
        <v>2550</v>
      </c>
      <c r="E158" s="376">
        <v>0.13271277200000001</v>
      </c>
      <c r="F158" s="786">
        <v>22393701</v>
      </c>
      <c r="G158" s="786">
        <v>25365630</v>
      </c>
      <c r="H158" s="789">
        <v>2971930</v>
      </c>
      <c r="I158" s="790">
        <v>297193000</v>
      </c>
      <c r="J158" s="558" t="s">
        <v>2849</v>
      </c>
    </row>
    <row r="159" spans="1:15" x14ac:dyDescent="0.2">
      <c r="A159" s="612">
        <v>82</v>
      </c>
      <c r="B159" s="613" t="s">
        <v>1151</v>
      </c>
      <c r="C159" s="676" t="s">
        <v>453</v>
      </c>
      <c r="D159" s="612" t="s">
        <v>2796</v>
      </c>
      <c r="E159" s="677">
        <v>0.03</v>
      </c>
      <c r="F159" s="678">
        <v>42677535</v>
      </c>
      <c r="G159" s="678">
        <v>43957860</v>
      </c>
      <c r="H159" s="679">
        <v>1280325.99</v>
      </c>
      <c r="I159" s="680">
        <v>128032599</v>
      </c>
      <c r="J159" s="681" t="s">
        <v>2850</v>
      </c>
      <c r="K159" s="312"/>
      <c r="L159" s="312"/>
      <c r="M159" s="312"/>
      <c r="N159" s="312"/>
      <c r="O159" s="312"/>
    </row>
    <row r="160" spans="1:15" x14ac:dyDescent="0.2">
      <c r="A160" s="168">
        <v>83</v>
      </c>
      <c r="B160" s="211" t="s">
        <v>1340</v>
      </c>
      <c r="C160" s="375" t="s">
        <v>936</v>
      </c>
      <c r="D160" s="168" t="s">
        <v>2796</v>
      </c>
      <c r="E160" s="376">
        <v>0.02</v>
      </c>
      <c r="F160" s="786">
        <v>131879159</v>
      </c>
      <c r="G160" s="786">
        <v>134516742</v>
      </c>
      <c r="H160" s="789">
        <v>2637583.15</v>
      </c>
      <c r="I160" s="790">
        <v>263758315</v>
      </c>
      <c r="J160" s="558" t="s">
        <v>2851</v>
      </c>
    </row>
    <row r="161" spans="1:15" x14ac:dyDescent="0.2">
      <c r="A161" s="612">
        <v>84</v>
      </c>
      <c r="B161" s="613" t="s">
        <v>1857</v>
      </c>
      <c r="C161" s="676" t="s">
        <v>1600</v>
      </c>
      <c r="D161" s="612" t="s">
        <v>2796</v>
      </c>
      <c r="E161" s="677">
        <v>0.14285700000000001</v>
      </c>
      <c r="F161" s="678">
        <v>3339141</v>
      </c>
      <c r="G161" s="678">
        <v>3816160</v>
      </c>
      <c r="H161" s="679">
        <v>477020</v>
      </c>
      <c r="I161" s="680">
        <v>47702000</v>
      </c>
      <c r="J161" s="681" t="s">
        <v>2851</v>
      </c>
      <c r="K161" s="312"/>
      <c r="L161" s="312"/>
      <c r="M161" s="312"/>
      <c r="N161" s="312"/>
      <c r="O161" s="312"/>
    </row>
    <row r="162" spans="1:15" x14ac:dyDescent="0.2">
      <c r="A162" s="168">
        <v>85</v>
      </c>
      <c r="B162" s="211" t="s">
        <v>2000</v>
      </c>
      <c r="C162" s="375" t="s">
        <v>1600</v>
      </c>
      <c r="D162" s="168" t="s">
        <v>2796</v>
      </c>
      <c r="E162" s="376">
        <v>0.23</v>
      </c>
      <c r="F162" s="786">
        <v>5312056</v>
      </c>
      <c r="G162" s="786">
        <v>6533829</v>
      </c>
      <c r="H162" s="789">
        <v>1221772.3899999999</v>
      </c>
      <c r="I162" s="790">
        <v>122177238.99999999</v>
      </c>
      <c r="J162" s="558" t="s">
        <v>2851</v>
      </c>
    </row>
    <row r="163" spans="1:15" x14ac:dyDescent="0.2">
      <c r="A163" s="612">
        <v>86</v>
      </c>
      <c r="B163" s="613" t="s">
        <v>2296</v>
      </c>
      <c r="C163" s="676" t="s">
        <v>1600</v>
      </c>
      <c r="D163" s="612" t="s">
        <v>2796</v>
      </c>
      <c r="E163" s="677">
        <v>0.2</v>
      </c>
      <c r="F163" s="678">
        <v>1217823</v>
      </c>
      <c r="G163" s="678">
        <v>1461386</v>
      </c>
      <c r="H163" s="679">
        <v>243564.3</v>
      </c>
      <c r="I163" s="680">
        <v>24356430</v>
      </c>
      <c r="J163" s="681" t="s">
        <v>2851</v>
      </c>
      <c r="K163" s="312"/>
      <c r="L163" s="312"/>
      <c r="M163" s="312"/>
      <c r="N163" s="312"/>
      <c r="O163" s="312"/>
    </row>
    <row r="164" spans="1:15" x14ac:dyDescent="0.2">
      <c r="A164" s="168">
        <v>87</v>
      </c>
      <c r="B164" s="211" t="s">
        <v>1528</v>
      </c>
      <c r="C164" s="375" t="s">
        <v>2840</v>
      </c>
      <c r="D164" s="168" t="s">
        <v>2796</v>
      </c>
      <c r="E164" s="376">
        <v>0.1</v>
      </c>
      <c r="F164" s="786">
        <v>13266146</v>
      </c>
      <c r="G164" s="786">
        <v>14592759</v>
      </c>
      <c r="H164" s="789">
        <v>1326614.3600000001</v>
      </c>
      <c r="I164" s="790">
        <v>132661436.00000001</v>
      </c>
      <c r="J164" s="558" t="s">
        <v>2852</v>
      </c>
    </row>
    <row r="165" spans="1:15" x14ac:dyDescent="0.2">
      <c r="A165" s="612">
        <v>88</v>
      </c>
      <c r="B165" s="613" t="s">
        <v>1333</v>
      </c>
      <c r="C165" s="676" t="s">
        <v>1600</v>
      </c>
      <c r="D165" s="612" t="s">
        <v>2796</v>
      </c>
      <c r="E165" s="677">
        <v>0.15</v>
      </c>
      <c r="F165" s="678">
        <v>3840541</v>
      </c>
      <c r="G165" s="678">
        <v>4416621</v>
      </c>
      <c r="H165" s="679">
        <v>576081</v>
      </c>
      <c r="I165" s="680">
        <v>57608100</v>
      </c>
      <c r="J165" s="681" t="s">
        <v>2852</v>
      </c>
      <c r="K165" s="312"/>
      <c r="L165" s="312"/>
      <c r="M165" s="312"/>
      <c r="N165" s="312"/>
      <c r="O165" s="312"/>
    </row>
    <row r="166" spans="1:15" x14ac:dyDescent="0.2">
      <c r="A166" s="168">
        <v>89</v>
      </c>
      <c r="B166" s="211" t="s">
        <v>1893</v>
      </c>
      <c r="C166" s="375" t="s">
        <v>1600</v>
      </c>
      <c r="D166" s="168" t="s">
        <v>2796</v>
      </c>
      <c r="E166" s="376">
        <v>0.18</v>
      </c>
      <c r="F166" s="786">
        <v>2700001</v>
      </c>
      <c r="G166" s="786">
        <v>3186000</v>
      </c>
      <c r="H166" s="789">
        <v>486000</v>
      </c>
      <c r="I166" s="790">
        <v>48600000</v>
      </c>
      <c r="J166" s="558" t="s">
        <v>2852</v>
      </c>
    </row>
    <row r="167" spans="1:15" x14ac:dyDescent="0.2">
      <c r="A167" s="612">
        <v>90</v>
      </c>
      <c r="B167" s="613" t="s">
        <v>1811</v>
      </c>
      <c r="C167" s="676" t="s">
        <v>1600</v>
      </c>
      <c r="D167" s="612" t="s">
        <v>2796</v>
      </c>
      <c r="E167" s="677">
        <v>0.22</v>
      </c>
      <c r="F167" s="678">
        <v>6000001</v>
      </c>
      <c r="G167" s="678">
        <v>7320000</v>
      </c>
      <c r="H167" s="679">
        <v>1320000</v>
      </c>
      <c r="I167" s="680">
        <v>132000000</v>
      </c>
      <c r="J167" s="681" t="s">
        <v>2853</v>
      </c>
      <c r="K167" s="312"/>
      <c r="L167" s="312"/>
      <c r="M167" s="312"/>
      <c r="N167" s="312"/>
      <c r="O167" s="312"/>
    </row>
    <row r="168" spans="1:15" x14ac:dyDescent="0.2">
      <c r="A168" s="168">
        <v>91</v>
      </c>
      <c r="B168" s="211" t="s">
        <v>1471</v>
      </c>
      <c r="C168" s="375" t="s">
        <v>453</v>
      </c>
      <c r="D168" s="168" t="s">
        <v>2796</v>
      </c>
      <c r="E168" s="376">
        <v>8.5339999999999999E-2</v>
      </c>
      <c r="F168" s="786">
        <v>30106698</v>
      </c>
      <c r="G168" s="786">
        <v>32675918</v>
      </c>
      <c r="H168" s="789">
        <v>2569220.5471000001</v>
      </c>
      <c r="I168" s="790">
        <v>256922054.71000001</v>
      </c>
      <c r="J168" s="558" t="s">
        <v>2853</v>
      </c>
    </row>
    <row r="169" spans="1:15" x14ac:dyDescent="0.2">
      <c r="A169" s="612">
        <v>92</v>
      </c>
      <c r="B169" s="613" t="s">
        <v>1336</v>
      </c>
      <c r="C169" s="676" t="s">
        <v>453</v>
      </c>
      <c r="D169" s="612" t="s">
        <v>2796</v>
      </c>
      <c r="E169" s="677">
        <v>0.1235</v>
      </c>
      <c r="F169" s="678">
        <v>9034282</v>
      </c>
      <c r="G169" s="678">
        <v>10150015</v>
      </c>
      <c r="H169" s="679">
        <v>1115733.6647999999</v>
      </c>
      <c r="I169" s="680">
        <v>111573366.47999999</v>
      </c>
      <c r="J169" s="681" t="s">
        <v>2853</v>
      </c>
      <c r="K169" s="312"/>
      <c r="L169" s="312"/>
      <c r="M169" s="312"/>
      <c r="N169" s="312"/>
      <c r="O169" s="312"/>
    </row>
    <row r="170" spans="1:15" x14ac:dyDescent="0.2">
      <c r="A170" s="168">
        <v>93</v>
      </c>
      <c r="B170" s="211" t="s">
        <v>2290</v>
      </c>
      <c r="C170" s="375" t="s">
        <v>1600</v>
      </c>
      <c r="D170" s="168" t="s">
        <v>2796</v>
      </c>
      <c r="E170" s="376">
        <v>0.11</v>
      </c>
      <c r="F170" s="786">
        <v>858001</v>
      </c>
      <c r="G170" s="786">
        <v>952380</v>
      </c>
      <c r="H170" s="789">
        <v>94380</v>
      </c>
      <c r="I170" s="790">
        <v>9438000</v>
      </c>
      <c r="J170" s="558" t="s">
        <v>2853</v>
      </c>
    </row>
    <row r="171" spans="1:15" x14ac:dyDescent="0.2">
      <c r="A171" s="612">
        <v>94</v>
      </c>
      <c r="B171" s="613" t="s">
        <v>2854</v>
      </c>
      <c r="C171" s="676" t="s">
        <v>1060</v>
      </c>
      <c r="D171" s="612" t="s">
        <v>2796</v>
      </c>
      <c r="E171" s="677">
        <v>7.0000000000000007E-2</v>
      </c>
      <c r="F171" s="678">
        <v>11500001</v>
      </c>
      <c r="G171" s="678">
        <v>12305000</v>
      </c>
      <c r="H171" s="679">
        <v>805000</v>
      </c>
      <c r="I171" s="680">
        <v>80500000</v>
      </c>
      <c r="J171" s="681" t="s">
        <v>2853</v>
      </c>
      <c r="K171" s="312"/>
      <c r="L171" s="312"/>
      <c r="M171" s="312"/>
      <c r="N171" s="312"/>
      <c r="O171" s="312"/>
    </row>
    <row r="172" spans="1:15" ht="25.5" x14ac:dyDescent="0.2">
      <c r="A172" s="168">
        <v>95</v>
      </c>
      <c r="B172" s="211" t="s">
        <v>2273</v>
      </c>
      <c r="C172" s="375" t="s">
        <v>475</v>
      </c>
      <c r="D172" s="168" t="s">
        <v>2796</v>
      </c>
      <c r="E172" s="376">
        <v>0.05</v>
      </c>
      <c r="F172" s="786">
        <v>234960001</v>
      </c>
      <c r="G172" s="786">
        <v>245598134</v>
      </c>
      <c r="H172" s="789">
        <v>10638133.75</v>
      </c>
      <c r="I172" s="790">
        <v>1063813375</v>
      </c>
      <c r="J172" s="558" t="s">
        <v>2855</v>
      </c>
    </row>
    <row r="173" spans="1:15" x14ac:dyDescent="0.2">
      <c r="A173" s="612">
        <v>96</v>
      </c>
      <c r="B173" s="613" t="s">
        <v>1772</v>
      </c>
      <c r="C173" s="676" t="s">
        <v>1600</v>
      </c>
      <c r="D173" s="612" t="s">
        <v>2796</v>
      </c>
      <c r="E173" s="677">
        <v>0.22</v>
      </c>
      <c r="F173" s="678">
        <v>23241001</v>
      </c>
      <c r="G173" s="678">
        <v>28354020</v>
      </c>
      <c r="H173" s="679">
        <v>5113020</v>
      </c>
      <c r="I173" s="680">
        <v>511302000</v>
      </c>
      <c r="J173" s="681" t="s">
        <v>2855</v>
      </c>
      <c r="K173" s="312"/>
      <c r="L173" s="312"/>
      <c r="M173" s="312"/>
      <c r="N173" s="312"/>
      <c r="O173" s="312"/>
    </row>
    <row r="174" spans="1:15" x14ac:dyDescent="0.2">
      <c r="A174" s="168">
        <v>97</v>
      </c>
      <c r="B174" s="211" t="s">
        <v>1732</v>
      </c>
      <c r="C174" s="375" t="s">
        <v>1600</v>
      </c>
      <c r="D174" s="168" t="s">
        <v>2796</v>
      </c>
      <c r="E174" s="376">
        <v>0.22</v>
      </c>
      <c r="F174" s="786">
        <v>5140993</v>
      </c>
      <c r="G174" s="786">
        <v>6272011</v>
      </c>
      <c r="H174" s="789">
        <v>1131018.07</v>
      </c>
      <c r="I174" s="790">
        <v>113101807</v>
      </c>
      <c r="J174" s="558" t="s">
        <v>2855</v>
      </c>
    </row>
    <row r="175" spans="1:15" x14ac:dyDescent="0.2">
      <c r="A175" s="612">
        <v>98</v>
      </c>
      <c r="B175" s="613" t="s">
        <v>1370</v>
      </c>
      <c r="C175" s="676" t="s">
        <v>2840</v>
      </c>
      <c r="D175" s="612" t="s">
        <v>2796</v>
      </c>
      <c r="E175" s="677">
        <v>6.7000000000000004E-2</v>
      </c>
      <c r="F175" s="678">
        <v>12907060</v>
      </c>
      <c r="G175" s="678">
        <v>13771166</v>
      </c>
      <c r="H175" s="679">
        <v>864106.76</v>
      </c>
      <c r="I175" s="680">
        <v>86410676</v>
      </c>
      <c r="J175" s="681" t="s">
        <v>2856</v>
      </c>
      <c r="K175" s="312"/>
      <c r="L175" s="312"/>
      <c r="M175" s="312"/>
      <c r="N175" s="312"/>
      <c r="O175" s="312"/>
    </row>
    <row r="176" spans="1:15" x14ac:dyDescent="0.2">
      <c r="A176" s="168">
        <v>99</v>
      </c>
      <c r="B176" s="211" t="s">
        <v>1816</v>
      </c>
      <c r="C176" s="375" t="s">
        <v>1600</v>
      </c>
      <c r="D176" s="168" t="s">
        <v>2796</v>
      </c>
      <c r="E176" s="376">
        <v>0.15</v>
      </c>
      <c r="F176" s="786">
        <v>1704373</v>
      </c>
      <c r="G176" s="786">
        <v>1960028</v>
      </c>
      <c r="H176" s="789">
        <v>255655.77</v>
      </c>
      <c r="I176" s="790">
        <v>25565577</v>
      </c>
      <c r="J176" s="558" t="s">
        <v>2857</v>
      </c>
    </row>
    <row r="177" spans="1:15" x14ac:dyDescent="0.2">
      <c r="A177" s="612">
        <v>100</v>
      </c>
      <c r="B177" s="613" t="s">
        <v>2858</v>
      </c>
      <c r="C177" s="676" t="s">
        <v>1060</v>
      </c>
      <c r="D177" s="612" t="s">
        <v>2796</v>
      </c>
      <c r="E177" s="677">
        <v>0.15</v>
      </c>
      <c r="F177" s="678">
        <v>6900001</v>
      </c>
      <c r="G177" s="678">
        <v>7935000</v>
      </c>
      <c r="H177" s="679">
        <v>1035000</v>
      </c>
      <c r="I177" s="680">
        <v>103500000</v>
      </c>
      <c r="J177" s="681" t="s">
        <v>2857</v>
      </c>
      <c r="K177" s="312"/>
      <c r="L177" s="312"/>
      <c r="M177" s="312"/>
      <c r="N177" s="312"/>
      <c r="O177" s="312"/>
    </row>
    <row r="178" spans="1:15" x14ac:dyDescent="0.2">
      <c r="A178" s="168">
        <v>101</v>
      </c>
      <c r="B178" s="211" t="s">
        <v>2859</v>
      </c>
      <c r="C178" s="375" t="s">
        <v>2840</v>
      </c>
      <c r="D178" s="168" t="s">
        <v>2796</v>
      </c>
      <c r="E178" s="376">
        <v>2.75E-2</v>
      </c>
      <c r="F178" s="786">
        <v>22399368</v>
      </c>
      <c r="G178" s="786">
        <v>23015350</v>
      </c>
      <c r="H178" s="789">
        <v>615983</v>
      </c>
      <c r="I178" s="790">
        <v>61598300</v>
      </c>
      <c r="J178" s="558" t="s">
        <v>2857</v>
      </c>
    </row>
    <row r="179" spans="1:15" x14ac:dyDescent="0.2">
      <c r="A179" s="612">
        <v>102</v>
      </c>
      <c r="B179" s="613" t="s">
        <v>1818</v>
      </c>
      <c r="C179" s="676" t="s">
        <v>1600</v>
      </c>
      <c r="D179" s="612" t="s">
        <v>2796</v>
      </c>
      <c r="E179" s="677">
        <v>0.26</v>
      </c>
      <c r="F179" s="678">
        <v>12410664</v>
      </c>
      <c r="G179" s="678">
        <v>15637436</v>
      </c>
      <c r="H179" s="679">
        <v>3226772.45</v>
      </c>
      <c r="I179" s="680">
        <v>322677245</v>
      </c>
      <c r="J179" s="681" t="s">
        <v>2857</v>
      </c>
      <c r="K179" s="312"/>
      <c r="L179" s="312"/>
      <c r="M179" s="312"/>
      <c r="N179" s="312"/>
      <c r="O179" s="312"/>
    </row>
    <row r="180" spans="1:15" ht="25.5" x14ac:dyDescent="0.2">
      <c r="A180" s="168">
        <v>103</v>
      </c>
      <c r="B180" s="211" t="s">
        <v>2385</v>
      </c>
      <c r="C180" s="375" t="s">
        <v>1600</v>
      </c>
      <c r="D180" s="168" t="s">
        <v>2796</v>
      </c>
      <c r="E180" s="376">
        <v>0.15</v>
      </c>
      <c r="F180" s="786">
        <v>5866751</v>
      </c>
      <c r="G180" s="786">
        <v>6746763</v>
      </c>
      <c r="H180" s="789">
        <v>880012.46</v>
      </c>
      <c r="I180" s="790">
        <v>88001246</v>
      </c>
      <c r="J180" s="558" t="s">
        <v>2860</v>
      </c>
    </row>
    <row r="181" spans="1:15" x14ac:dyDescent="0.2">
      <c r="A181" s="612">
        <v>104</v>
      </c>
      <c r="B181" s="613" t="s">
        <v>1939</v>
      </c>
      <c r="C181" s="676" t="s">
        <v>1600</v>
      </c>
      <c r="D181" s="612" t="s">
        <v>2796</v>
      </c>
      <c r="E181" s="677">
        <v>0.19</v>
      </c>
      <c r="F181" s="678">
        <v>3128756</v>
      </c>
      <c r="G181" s="678">
        <v>3723219</v>
      </c>
      <c r="H181" s="679">
        <v>594463.28159999999</v>
      </c>
      <c r="I181" s="680">
        <v>59446328.159999996</v>
      </c>
      <c r="J181" s="681" t="s">
        <v>2860</v>
      </c>
      <c r="K181" s="312"/>
      <c r="L181" s="312"/>
      <c r="M181" s="312"/>
      <c r="N181" s="312"/>
      <c r="O181" s="312"/>
    </row>
    <row r="182" spans="1:15" ht="25.5" x14ac:dyDescent="0.2">
      <c r="A182" s="168">
        <v>105</v>
      </c>
      <c r="B182" s="211" t="s">
        <v>1979</v>
      </c>
      <c r="C182" s="375" t="s">
        <v>1600</v>
      </c>
      <c r="D182" s="168" t="s">
        <v>2796</v>
      </c>
      <c r="E182" s="376">
        <v>0.26</v>
      </c>
      <c r="F182" s="786">
        <v>15644139</v>
      </c>
      <c r="G182" s="786">
        <v>19711614</v>
      </c>
      <c r="H182" s="789">
        <v>4067475.6918000001</v>
      </c>
      <c r="I182" s="790">
        <v>406747569.18000001</v>
      </c>
      <c r="J182" s="558" t="s">
        <v>2861</v>
      </c>
    </row>
    <row r="183" spans="1:15" ht="25.5" x14ac:dyDescent="0.2">
      <c r="A183" s="612">
        <v>106</v>
      </c>
      <c r="B183" s="613" t="s">
        <v>2543</v>
      </c>
      <c r="C183" s="676" t="s">
        <v>1600</v>
      </c>
      <c r="D183" s="612" t="s">
        <v>2796</v>
      </c>
      <c r="E183" s="677">
        <v>0.19</v>
      </c>
      <c r="F183" s="678">
        <v>3033954</v>
      </c>
      <c r="G183" s="678">
        <v>3610404</v>
      </c>
      <c r="H183" s="679">
        <v>576450.99</v>
      </c>
      <c r="I183" s="680">
        <v>57645099</v>
      </c>
      <c r="J183" s="681" t="s">
        <v>2861</v>
      </c>
      <c r="K183" s="312"/>
      <c r="L183" s="312"/>
      <c r="M183" s="312"/>
      <c r="N183" s="312"/>
      <c r="O183" s="312"/>
    </row>
    <row r="184" spans="1:15" x14ac:dyDescent="0.2">
      <c r="A184" s="168">
        <v>107</v>
      </c>
      <c r="B184" s="375" t="s">
        <v>1940</v>
      </c>
      <c r="C184" s="375" t="s">
        <v>2848</v>
      </c>
      <c r="D184" s="168" t="s">
        <v>2796</v>
      </c>
      <c r="E184" s="376">
        <v>8.5000000000000006E-2</v>
      </c>
      <c r="F184" s="786">
        <v>29081112</v>
      </c>
      <c r="G184" s="786">
        <v>31553006</v>
      </c>
      <c r="H184" s="789">
        <v>2471894.42</v>
      </c>
      <c r="I184" s="790">
        <v>247189442</v>
      </c>
      <c r="J184" s="558" t="s">
        <v>2862</v>
      </c>
    </row>
    <row r="185" spans="1:15" x14ac:dyDescent="0.2">
      <c r="A185" s="612">
        <v>108</v>
      </c>
      <c r="B185" s="676" t="s">
        <v>2863</v>
      </c>
      <c r="C185" s="676" t="s">
        <v>1600</v>
      </c>
      <c r="D185" s="612" t="s">
        <v>2796</v>
      </c>
      <c r="E185" s="677">
        <v>0.61750000000000005</v>
      </c>
      <c r="F185" s="678">
        <v>656251</v>
      </c>
      <c r="G185" s="678">
        <v>1061482</v>
      </c>
      <c r="H185" s="679">
        <v>405232</v>
      </c>
      <c r="I185" s="680">
        <v>40523200</v>
      </c>
      <c r="J185" s="681" t="s">
        <v>2862</v>
      </c>
      <c r="K185" s="312"/>
      <c r="L185" s="312"/>
      <c r="M185" s="312"/>
      <c r="N185" s="312"/>
      <c r="O185" s="312"/>
    </row>
    <row r="186" spans="1:15" x14ac:dyDescent="0.2">
      <c r="A186" s="168">
        <v>109</v>
      </c>
      <c r="B186" s="375" t="s">
        <v>1532</v>
      </c>
      <c r="C186" s="375" t="s">
        <v>1600</v>
      </c>
      <c r="D186" s="168" t="s">
        <v>2796</v>
      </c>
      <c r="E186" s="376">
        <v>0.2</v>
      </c>
      <c r="F186" s="786">
        <v>3200001</v>
      </c>
      <c r="G186" s="786">
        <v>3840000</v>
      </c>
      <c r="H186" s="789">
        <v>640000</v>
      </c>
      <c r="I186" s="790">
        <v>64000000</v>
      </c>
      <c r="J186" s="558" t="s">
        <v>2864</v>
      </c>
    </row>
    <row r="187" spans="1:15" x14ac:dyDescent="0.2">
      <c r="A187" s="612">
        <v>110</v>
      </c>
      <c r="B187" s="676" t="s">
        <v>1699</v>
      </c>
      <c r="C187" s="676" t="s">
        <v>453</v>
      </c>
      <c r="D187" s="612" t="s">
        <v>2796</v>
      </c>
      <c r="E187" s="677">
        <v>4.41E-2</v>
      </c>
      <c r="F187" s="678">
        <v>31425772</v>
      </c>
      <c r="G187" s="678">
        <v>32811648</v>
      </c>
      <c r="H187" s="679">
        <v>1385876.4667</v>
      </c>
      <c r="I187" s="680">
        <v>138587646.66999999</v>
      </c>
      <c r="J187" s="681" t="s">
        <v>2864</v>
      </c>
      <c r="K187" s="312"/>
      <c r="L187" s="312"/>
      <c r="M187" s="312"/>
      <c r="N187" s="312"/>
      <c r="O187" s="312"/>
    </row>
    <row r="188" spans="1:15" x14ac:dyDescent="0.2">
      <c r="A188" s="168">
        <v>111</v>
      </c>
      <c r="B188" s="375" t="s">
        <v>2184</v>
      </c>
      <c r="C188" s="375" t="s">
        <v>1600</v>
      </c>
      <c r="D188" s="168" t="s">
        <v>2796</v>
      </c>
      <c r="E188" s="376">
        <v>0.14249999999999999</v>
      </c>
      <c r="F188" s="786">
        <v>2821696</v>
      </c>
      <c r="G188" s="786">
        <v>3223787</v>
      </c>
      <c r="H188" s="789">
        <v>402091.45199999999</v>
      </c>
      <c r="I188" s="790">
        <v>40209145.199999996</v>
      </c>
      <c r="J188" s="558" t="s">
        <v>2865</v>
      </c>
    </row>
    <row r="189" spans="1:15" ht="25.5" x14ac:dyDescent="0.2">
      <c r="A189" s="612">
        <v>112</v>
      </c>
      <c r="B189" s="613" t="s">
        <v>2631</v>
      </c>
      <c r="C189" s="676" t="s">
        <v>1600</v>
      </c>
      <c r="D189" s="612" t="s">
        <v>2796</v>
      </c>
      <c r="E189" s="677">
        <v>0.15</v>
      </c>
      <c r="F189" s="678">
        <v>3427443</v>
      </c>
      <c r="G189" s="678">
        <v>3941559</v>
      </c>
      <c r="H189" s="679">
        <v>514116.29</v>
      </c>
      <c r="I189" s="680">
        <v>51411629</v>
      </c>
      <c r="J189" s="681" t="s">
        <v>2866</v>
      </c>
      <c r="K189" s="312"/>
      <c r="L189" s="312"/>
      <c r="M189" s="312"/>
      <c r="N189" s="312"/>
      <c r="O189" s="312"/>
    </row>
    <row r="190" spans="1:15" ht="25.5" x14ac:dyDescent="0.2">
      <c r="A190" s="168">
        <v>113</v>
      </c>
      <c r="B190" s="211" t="s">
        <v>2867</v>
      </c>
      <c r="C190" s="375" t="s">
        <v>1600</v>
      </c>
      <c r="D190" s="168" t="s">
        <v>2796</v>
      </c>
      <c r="E190" s="376">
        <v>0.14285</v>
      </c>
      <c r="F190" s="786">
        <v>10342801</v>
      </c>
      <c r="G190" s="786">
        <v>11820342</v>
      </c>
      <c r="H190" s="789">
        <v>1477542</v>
      </c>
      <c r="I190" s="790">
        <v>147754200</v>
      </c>
      <c r="J190" s="558" t="s">
        <v>2866</v>
      </c>
    </row>
    <row r="191" spans="1:15" ht="25.5" x14ac:dyDescent="0.2">
      <c r="A191" s="612">
        <v>114</v>
      </c>
      <c r="B191" s="613" t="s">
        <v>2868</v>
      </c>
      <c r="C191" s="676" t="s">
        <v>1600</v>
      </c>
      <c r="D191" s="612" t="s">
        <v>2796</v>
      </c>
      <c r="E191" s="677">
        <v>0.15</v>
      </c>
      <c r="F191" s="678">
        <v>1479061</v>
      </c>
      <c r="G191" s="678">
        <v>1700919</v>
      </c>
      <c r="H191" s="679">
        <v>221859</v>
      </c>
      <c r="I191" s="680">
        <v>22185900</v>
      </c>
      <c r="J191" s="681" t="s">
        <v>2869</v>
      </c>
      <c r="K191" s="312"/>
      <c r="L191" s="312"/>
      <c r="M191" s="312"/>
      <c r="N191" s="312"/>
      <c r="O191" s="312"/>
    </row>
    <row r="192" spans="1:15" ht="25.5" x14ac:dyDescent="0.2">
      <c r="A192" s="168">
        <v>115</v>
      </c>
      <c r="B192" s="211" t="s">
        <v>2622</v>
      </c>
      <c r="C192" s="375" t="s">
        <v>1600</v>
      </c>
      <c r="D192" s="168" t="s">
        <v>2796</v>
      </c>
      <c r="E192" s="376">
        <v>4.7500000000000001E-2</v>
      </c>
      <c r="F192" s="786">
        <v>1417456</v>
      </c>
      <c r="G192" s="786">
        <v>1484785</v>
      </c>
      <c r="H192" s="789">
        <v>67329.11</v>
      </c>
      <c r="I192" s="790">
        <v>6732911</v>
      </c>
      <c r="J192" s="558" t="s">
        <v>2769</v>
      </c>
    </row>
    <row r="193" spans="1:256" x14ac:dyDescent="0.2">
      <c r="A193" s="612">
        <v>116</v>
      </c>
      <c r="B193" s="676" t="s">
        <v>2818</v>
      </c>
      <c r="C193" s="676" t="s">
        <v>1600</v>
      </c>
      <c r="D193" s="612" t="s">
        <v>2796</v>
      </c>
      <c r="E193" s="677">
        <v>7.0000000000000007E-2</v>
      </c>
      <c r="F193" s="678">
        <v>4713707</v>
      </c>
      <c r="G193" s="678">
        <v>5043665</v>
      </c>
      <c r="H193" s="679">
        <v>329959.37</v>
      </c>
      <c r="I193" s="680">
        <v>32995937</v>
      </c>
      <c r="J193" s="681" t="s">
        <v>2769</v>
      </c>
      <c r="K193" s="312"/>
      <c r="L193" s="312"/>
      <c r="M193" s="312"/>
      <c r="N193" s="312"/>
      <c r="O193" s="312"/>
    </row>
    <row r="194" spans="1:256" x14ac:dyDescent="0.2">
      <c r="A194" s="168">
        <v>117</v>
      </c>
      <c r="B194" s="375" t="s">
        <v>2278</v>
      </c>
      <c r="C194" s="375" t="s">
        <v>1600</v>
      </c>
      <c r="D194" s="168" t="s">
        <v>2796</v>
      </c>
      <c r="E194" s="376">
        <v>0.13562753</v>
      </c>
      <c r="F194" s="786">
        <v>4940001</v>
      </c>
      <c r="G194" s="786">
        <v>5610000</v>
      </c>
      <c r="H194" s="789">
        <v>670000</v>
      </c>
      <c r="I194" s="790">
        <v>67000000</v>
      </c>
      <c r="J194" s="558" t="s">
        <v>2769</v>
      </c>
    </row>
    <row r="195" spans="1:256" x14ac:dyDescent="0.2">
      <c r="A195" s="612">
        <v>118</v>
      </c>
      <c r="B195" s="676" t="s">
        <v>2870</v>
      </c>
      <c r="C195" s="676" t="s">
        <v>2848</v>
      </c>
      <c r="D195" s="612" t="s">
        <v>2550</v>
      </c>
      <c r="E195" s="677">
        <v>9.8000000000000004E-2</v>
      </c>
      <c r="F195" s="678">
        <v>20000001</v>
      </c>
      <c r="G195" s="678">
        <v>21960000</v>
      </c>
      <c r="H195" s="679">
        <v>1960000</v>
      </c>
      <c r="I195" s="680">
        <v>196000000</v>
      </c>
      <c r="J195" s="681" t="s">
        <v>2871</v>
      </c>
      <c r="K195" s="312"/>
      <c r="L195" s="312"/>
      <c r="M195" s="312"/>
      <c r="N195" s="312"/>
      <c r="O195" s="312"/>
    </row>
    <row r="196" spans="1:256" x14ac:dyDescent="0.2">
      <c r="A196" s="168">
        <v>119</v>
      </c>
      <c r="B196" s="375" t="s">
        <v>2337</v>
      </c>
      <c r="C196" s="375" t="s">
        <v>1060</v>
      </c>
      <c r="D196" s="168" t="s">
        <v>2796</v>
      </c>
      <c r="E196" s="376">
        <v>0.1</v>
      </c>
      <c r="F196" s="786">
        <v>37104211</v>
      </c>
      <c r="G196" s="786">
        <v>38959421</v>
      </c>
      <c r="H196" s="789">
        <v>1855211</v>
      </c>
      <c r="I196" s="790">
        <v>185521100</v>
      </c>
      <c r="J196" s="558" t="s">
        <v>2871</v>
      </c>
    </row>
    <row r="197" spans="1:256" x14ac:dyDescent="0.2">
      <c r="A197" s="612">
        <v>120</v>
      </c>
      <c r="B197" s="676" t="s">
        <v>2872</v>
      </c>
      <c r="C197" s="676" t="s">
        <v>1600</v>
      </c>
      <c r="D197" s="612" t="s">
        <v>2796</v>
      </c>
      <c r="E197" s="677">
        <v>0.11</v>
      </c>
      <c r="F197" s="678">
        <v>2881246</v>
      </c>
      <c r="G197" s="678">
        <v>3198182</v>
      </c>
      <c r="H197" s="679">
        <v>316936.88579999999</v>
      </c>
      <c r="I197" s="680">
        <v>31693688.579999998</v>
      </c>
      <c r="J197" s="681" t="s">
        <v>2873</v>
      </c>
      <c r="K197" s="312"/>
      <c r="L197" s="312"/>
      <c r="M197" s="312"/>
      <c r="N197" s="312"/>
      <c r="O197" s="312"/>
    </row>
    <row r="198" spans="1:256" x14ac:dyDescent="0.2">
      <c r="A198" s="168">
        <v>121</v>
      </c>
      <c r="B198" s="375" t="s">
        <v>2085</v>
      </c>
      <c r="C198" s="375" t="s">
        <v>1600</v>
      </c>
      <c r="D198" s="168" t="s">
        <v>2796</v>
      </c>
      <c r="E198" s="376">
        <v>0.1</v>
      </c>
      <c r="F198" s="786">
        <v>6558630</v>
      </c>
      <c r="G198" s="786">
        <v>7214492</v>
      </c>
      <c r="H198" s="789">
        <v>655862.86199999996</v>
      </c>
      <c r="I198" s="790">
        <v>65586286.199999996</v>
      </c>
      <c r="J198" s="558" t="s">
        <v>2873</v>
      </c>
    </row>
    <row r="199" spans="1:256" ht="13.5" thickBot="1" x14ac:dyDescent="0.25">
      <c r="A199" s="612">
        <v>122</v>
      </c>
      <c r="B199" s="676" t="s">
        <v>1728</v>
      </c>
      <c r="C199" s="676" t="s">
        <v>2848</v>
      </c>
      <c r="D199" s="612" t="s">
        <v>2796</v>
      </c>
      <c r="E199" s="677">
        <v>0.08</v>
      </c>
      <c r="F199" s="678">
        <v>46404321</v>
      </c>
      <c r="G199" s="678">
        <v>50116666</v>
      </c>
      <c r="H199" s="679">
        <v>3712345.5</v>
      </c>
      <c r="I199" s="680">
        <v>371234550</v>
      </c>
      <c r="J199" s="681" t="s">
        <v>2873</v>
      </c>
      <c r="K199" s="312"/>
      <c r="L199" s="312"/>
      <c r="M199" s="312"/>
      <c r="N199" s="312"/>
      <c r="O199" s="312"/>
    </row>
    <row r="200" spans="1:256" s="627" customFormat="1" ht="26.25" customHeight="1" thickTop="1" thickBot="1" x14ac:dyDescent="0.25">
      <c r="A200" s="694"/>
      <c r="B200" s="695"/>
      <c r="C200" s="695"/>
      <c r="D200" s="696"/>
      <c r="E200" s="696"/>
      <c r="F200" s="697"/>
      <c r="G200" s="694" t="s">
        <v>39</v>
      </c>
      <c r="H200" s="698">
        <v>394294186.06379998</v>
      </c>
      <c r="I200" s="698">
        <v>39429418606.239998</v>
      </c>
      <c r="J200" s="696"/>
      <c r="K200" s="626"/>
      <c r="L200" s="626"/>
      <c r="M200" s="626"/>
      <c r="N200" s="626"/>
      <c r="O200" s="626"/>
    </row>
    <row r="201" spans="1:256" ht="13.5" thickTop="1" x14ac:dyDescent="0.2">
      <c r="A201" s="1381"/>
      <c r="B201" s="1381"/>
      <c r="C201" s="1381"/>
      <c r="D201" s="1381"/>
      <c r="E201" s="1381"/>
      <c r="F201" s="1381"/>
      <c r="G201" s="1381"/>
      <c r="H201" s="1381"/>
      <c r="I201" s="1381"/>
      <c r="J201" s="1381"/>
      <c r="K201" s="312"/>
      <c r="L201" s="312"/>
      <c r="M201" s="312"/>
      <c r="N201" s="312"/>
      <c r="O201" s="312"/>
    </row>
    <row r="202" spans="1:256" x14ac:dyDescent="0.2">
      <c r="A202" s="166"/>
      <c r="B202" s="166"/>
      <c r="C202" s="166"/>
      <c r="D202" s="166"/>
      <c r="E202" s="166"/>
      <c r="F202" s="166"/>
      <c r="G202" s="166"/>
      <c r="H202" s="166"/>
      <c r="I202" s="166"/>
      <c r="J202" s="166"/>
    </row>
    <row r="203" spans="1:256" x14ac:dyDescent="0.2">
      <c r="A203" s="166"/>
      <c r="B203" s="166"/>
      <c r="C203" s="166"/>
      <c r="D203" s="166"/>
      <c r="E203" s="166"/>
      <c r="F203" s="166"/>
      <c r="G203" s="166"/>
      <c r="H203" s="166"/>
      <c r="I203" s="166"/>
      <c r="J203" s="166"/>
    </row>
    <row r="204" spans="1:256" s="105" customFormat="1" ht="27" thickBot="1" x14ac:dyDescent="0.25">
      <c r="A204" s="1297" t="s">
        <v>2023</v>
      </c>
      <c r="B204" s="1298"/>
      <c r="C204" s="1298"/>
      <c r="D204" s="1298"/>
      <c r="E204" s="1298"/>
      <c r="F204" s="1298"/>
      <c r="G204" s="1298"/>
      <c r="H204" s="1298"/>
      <c r="I204" s="1298"/>
      <c r="J204" s="1298"/>
      <c r="K204" s="1298"/>
      <c r="L204" s="701"/>
    </row>
    <row r="205" spans="1:256" s="105" customFormat="1" ht="13.5" customHeight="1" thickTop="1" x14ac:dyDescent="0.2">
      <c r="A205" s="1301" t="s">
        <v>700</v>
      </c>
      <c r="B205" s="1301" t="s">
        <v>1057</v>
      </c>
      <c r="C205" s="1301" t="s">
        <v>508</v>
      </c>
      <c r="D205" s="1301" t="s">
        <v>900</v>
      </c>
      <c r="E205" s="1383" t="s">
        <v>901</v>
      </c>
      <c r="F205" s="1299" t="s">
        <v>2024</v>
      </c>
      <c r="G205" s="1299" t="s">
        <v>1267</v>
      </c>
      <c r="H205" s="1299" t="s">
        <v>2025</v>
      </c>
      <c r="I205" s="526" t="s">
        <v>1269</v>
      </c>
      <c r="J205" s="708" t="s">
        <v>2026</v>
      </c>
      <c r="K205" s="1301" t="s">
        <v>263</v>
      </c>
      <c r="L205" s="1299" t="s">
        <v>1058</v>
      </c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</row>
    <row r="206" spans="1:256" ht="27" customHeight="1" thickBot="1" x14ac:dyDescent="0.25">
      <c r="A206" s="1302"/>
      <c r="B206" s="1302"/>
      <c r="C206" s="1302"/>
      <c r="D206" s="1302"/>
      <c r="E206" s="1384"/>
      <c r="F206" s="1300"/>
      <c r="G206" s="1300"/>
      <c r="H206" s="1300"/>
      <c r="I206" s="707" t="s">
        <v>1272</v>
      </c>
      <c r="J206" s="709" t="s">
        <v>1272</v>
      </c>
      <c r="K206" s="1302"/>
      <c r="L206" s="1300"/>
    </row>
    <row r="207" spans="1:256" ht="26.25" thickTop="1" x14ac:dyDescent="0.2">
      <c r="A207" s="389">
        <v>1</v>
      </c>
      <c r="B207" s="291" t="s">
        <v>2874</v>
      </c>
      <c r="C207" s="389" t="s">
        <v>936</v>
      </c>
      <c r="D207" s="497">
        <v>1</v>
      </c>
      <c r="E207" s="297">
        <v>2000000</v>
      </c>
      <c r="F207" s="290">
        <v>2000000</v>
      </c>
      <c r="G207" s="297">
        <v>1000</v>
      </c>
      <c r="H207" s="498">
        <v>2000000000</v>
      </c>
      <c r="I207" s="631">
        <v>800000000</v>
      </c>
      <c r="J207" s="296">
        <v>1200000000</v>
      </c>
      <c r="K207" s="291" t="s">
        <v>2875</v>
      </c>
      <c r="L207" s="737" t="s">
        <v>2876</v>
      </c>
    </row>
    <row r="208" spans="1:256" ht="25.5" x14ac:dyDescent="0.2">
      <c r="A208" s="614">
        <v>2</v>
      </c>
      <c r="B208" s="640" t="s">
        <v>2877</v>
      </c>
      <c r="C208" s="614" t="s">
        <v>936</v>
      </c>
      <c r="D208" s="615">
        <v>1</v>
      </c>
      <c r="E208" s="700">
        <v>2000000</v>
      </c>
      <c r="F208" s="614">
        <v>2000000</v>
      </c>
      <c r="G208" s="617">
        <v>1000</v>
      </c>
      <c r="H208" s="700">
        <v>2000000000</v>
      </c>
      <c r="I208" s="642">
        <v>800000000</v>
      </c>
      <c r="J208" s="613">
        <v>1200000000</v>
      </c>
      <c r="K208" s="703" t="s">
        <v>2875</v>
      </c>
      <c r="L208" s="701" t="s">
        <v>2876</v>
      </c>
    </row>
    <row r="209" spans="1:15" ht="25.5" x14ac:dyDescent="0.2">
      <c r="A209" s="290">
        <v>3</v>
      </c>
      <c r="B209" s="291" t="s">
        <v>2878</v>
      </c>
      <c r="C209" s="389" t="s">
        <v>936</v>
      </c>
      <c r="D209" s="503">
        <v>1</v>
      </c>
      <c r="E209" s="503">
        <v>1100000</v>
      </c>
      <c r="F209" s="290">
        <v>1100000</v>
      </c>
      <c r="G209" s="297">
        <v>1000</v>
      </c>
      <c r="H209" s="498">
        <v>1100000000</v>
      </c>
      <c r="I209" s="639">
        <v>440000000</v>
      </c>
      <c r="J209" s="296">
        <v>660000000</v>
      </c>
      <c r="K209" s="291" t="s">
        <v>2662</v>
      </c>
      <c r="L209" s="737" t="s">
        <v>2879</v>
      </c>
    </row>
    <row r="210" spans="1:15" ht="25.5" x14ac:dyDescent="0.2">
      <c r="A210" s="614">
        <v>4</v>
      </c>
      <c r="B210" s="640" t="s">
        <v>2880</v>
      </c>
      <c r="C210" s="612" t="s">
        <v>936</v>
      </c>
      <c r="D210" s="615">
        <v>1</v>
      </c>
      <c r="E210" s="615">
        <v>2500000</v>
      </c>
      <c r="F210" s="614">
        <v>2500000</v>
      </c>
      <c r="G210" s="617">
        <v>1000</v>
      </c>
      <c r="H210" s="618">
        <v>2500000000</v>
      </c>
      <c r="I210" s="642">
        <v>1000000000</v>
      </c>
      <c r="J210" s="613">
        <v>1500000000</v>
      </c>
      <c r="K210" s="802" t="s">
        <v>1302</v>
      </c>
      <c r="L210" s="643" t="s">
        <v>2879</v>
      </c>
    </row>
    <row r="211" spans="1:15" ht="25.5" x14ac:dyDescent="0.2">
      <c r="A211" s="290">
        <v>5</v>
      </c>
      <c r="B211" s="291" t="s">
        <v>2881</v>
      </c>
      <c r="C211" s="389" t="s">
        <v>936</v>
      </c>
      <c r="D211" s="503">
        <v>1</v>
      </c>
      <c r="E211" s="503">
        <v>3000000</v>
      </c>
      <c r="F211" s="290">
        <v>3000000</v>
      </c>
      <c r="G211" s="297">
        <v>1000</v>
      </c>
      <c r="H211" s="498">
        <v>3000000000</v>
      </c>
      <c r="I211" s="639">
        <v>1200000000</v>
      </c>
      <c r="J211" s="296">
        <v>1800000000</v>
      </c>
      <c r="K211" s="291" t="s">
        <v>1290</v>
      </c>
      <c r="L211" s="737" t="s">
        <v>2882</v>
      </c>
    </row>
    <row r="212" spans="1:15" ht="25.5" x14ac:dyDescent="0.2">
      <c r="A212" s="614">
        <v>6</v>
      </c>
      <c r="B212" s="640" t="s">
        <v>2883</v>
      </c>
      <c r="C212" s="612" t="s">
        <v>2884</v>
      </c>
      <c r="D212" s="615">
        <v>1</v>
      </c>
      <c r="E212" s="615">
        <v>5000000</v>
      </c>
      <c r="F212" s="614">
        <v>5000000</v>
      </c>
      <c r="G212" s="617">
        <v>1000</v>
      </c>
      <c r="H212" s="618">
        <v>5000000000</v>
      </c>
      <c r="I212" s="642">
        <v>2000000000</v>
      </c>
      <c r="J212" s="613">
        <v>3000000000</v>
      </c>
      <c r="K212" s="802" t="s">
        <v>2662</v>
      </c>
      <c r="L212" s="643" t="s">
        <v>2794</v>
      </c>
    </row>
    <row r="213" spans="1:15" ht="38.25" x14ac:dyDescent="0.2">
      <c r="A213" s="290">
        <v>7</v>
      </c>
      <c r="B213" s="291" t="s">
        <v>2885</v>
      </c>
      <c r="C213" s="389" t="s">
        <v>936</v>
      </c>
      <c r="D213" s="503">
        <v>1</v>
      </c>
      <c r="E213" s="503">
        <v>2400000</v>
      </c>
      <c r="F213" s="290">
        <v>2400000</v>
      </c>
      <c r="G213" s="297">
        <v>1000</v>
      </c>
      <c r="H213" s="498">
        <v>2400000000</v>
      </c>
      <c r="I213" s="639">
        <v>960000000</v>
      </c>
      <c r="J213" s="296">
        <v>1440000000</v>
      </c>
      <c r="K213" s="291" t="s">
        <v>2662</v>
      </c>
      <c r="L213" s="737" t="s">
        <v>2886</v>
      </c>
    </row>
    <row r="214" spans="1:15" ht="25.5" x14ac:dyDescent="0.2">
      <c r="A214" s="614">
        <v>8</v>
      </c>
      <c r="B214" s="640" t="s">
        <v>2887</v>
      </c>
      <c r="C214" s="612" t="s">
        <v>936</v>
      </c>
      <c r="D214" s="615">
        <v>1</v>
      </c>
      <c r="E214" s="615">
        <v>5000000</v>
      </c>
      <c r="F214" s="614">
        <v>5000000</v>
      </c>
      <c r="G214" s="617">
        <v>1000</v>
      </c>
      <c r="H214" s="618">
        <v>5000000000</v>
      </c>
      <c r="I214" s="642">
        <v>2000000000</v>
      </c>
      <c r="J214" s="613">
        <v>3000000000</v>
      </c>
      <c r="K214" s="802" t="s">
        <v>2888</v>
      </c>
      <c r="L214" s="643" t="s">
        <v>2889</v>
      </c>
    </row>
    <row r="215" spans="1:15" ht="25.5" x14ac:dyDescent="0.2">
      <c r="A215" s="290">
        <v>9</v>
      </c>
      <c r="B215" s="291" t="s">
        <v>2890</v>
      </c>
      <c r="C215" s="389" t="s">
        <v>936</v>
      </c>
      <c r="D215" s="503">
        <v>1</v>
      </c>
      <c r="E215" s="503">
        <v>4000000</v>
      </c>
      <c r="F215" s="290">
        <v>4000000</v>
      </c>
      <c r="G215" s="297">
        <v>1000</v>
      </c>
      <c r="H215" s="498">
        <v>4000000000</v>
      </c>
      <c r="I215" s="639">
        <v>1600000000</v>
      </c>
      <c r="J215" s="296">
        <v>2400000000</v>
      </c>
      <c r="K215" s="291" t="s">
        <v>2662</v>
      </c>
      <c r="L215" s="737" t="s">
        <v>2891</v>
      </c>
    </row>
    <row r="216" spans="1:15" ht="25.5" x14ac:dyDescent="0.2">
      <c r="A216" s="614">
        <v>10</v>
      </c>
      <c r="B216" s="640" t="s">
        <v>2892</v>
      </c>
      <c r="C216" s="612" t="s">
        <v>453</v>
      </c>
      <c r="D216" s="615">
        <v>1</v>
      </c>
      <c r="E216" s="615">
        <v>1000000</v>
      </c>
      <c r="F216" s="614">
        <v>1000000</v>
      </c>
      <c r="G216" s="617">
        <v>1000</v>
      </c>
      <c r="H216" s="618">
        <v>1000000000</v>
      </c>
      <c r="I216" s="642">
        <v>400000000</v>
      </c>
      <c r="J216" s="613">
        <v>600000000</v>
      </c>
      <c r="K216" s="802" t="s">
        <v>2893</v>
      </c>
      <c r="L216" s="643" t="s">
        <v>2741</v>
      </c>
    </row>
    <row r="217" spans="1:15" ht="25.5" x14ac:dyDescent="0.2">
      <c r="A217" s="614">
        <v>11</v>
      </c>
      <c r="B217" s="640" t="s">
        <v>2894</v>
      </c>
      <c r="C217" s="612" t="s">
        <v>453</v>
      </c>
      <c r="D217" s="615">
        <v>1</v>
      </c>
      <c r="E217" s="615">
        <v>1000000</v>
      </c>
      <c r="F217" s="614">
        <v>1000000</v>
      </c>
      <c r="G217" s="617">
        <v>1000</v>
      </c>
      <c r="H217" s="618">
        <v>1000000000</v>
      </c>
      <c r="I217" s="642">
        <v>400000000</v>
      </c>
      <c r="J217" s="613">
        <v>600000000</v>
      </c>
      <c r="K217" s="802" t="s">
        <v>1302</v>
      </c>
      <c r="L217" s="643" t="s">
        <v>2842</v>
      </c>
    </row>
    <row r="218" spans="1:15" ht="26.25" thickBot="1" x14ac:dyDescent="0.25">
      <c r="A218" s="614">
        <v>12</v>
      </c>
      <c r="B218" s="640" t="s">
        <v>2895</v>
      </c>
      <c r="C218" s="612" t="s">
        <v>936</v>
      </c>
      <c r="D218" s="615">
        <v>1</v>
      </c>
      <c r="E218" s="615">
        <v>2000000</v>
      </c>
      <c r="F218" s="614">
        <v>2000000</v>
      </c>
      <c r="G218" s="617">
        <v>1000</v>
      </c>
      <c r="H218" s="618">
        <v>2000000000</v>
      </c>
      <c r="I218" s="642">
        <v>800000</v>
      </c>
      <c r="J218" s="613">
        <v>1200000</v>
      </c>
      <c r="K218" s="802" t="s">
        <v>1091</v>
      </c>
      <c r="L218" s="643" t="s">
        <v>2896</v>
      </c>
    </row>
    <row r="219" spans="1:15" ht="14.25" thickTop="1" thickBot="1" x14ac:dyDescent="0.25">
      <c r="A219" s="718"/>
      <c r="B219" s="719" t="s">
        <v>39</v>
      </c>
      <c r="C219" s="719"/>
      <c r="D219" s="720"/>
      <c r="E219" s="721"/>
      <c r="F219" s="718">
        <v>31000000</v>
      </c>
      <c r="G219" s="721"/>
      <c r="H219" s="721">
        <v>31000000000</v>
      </c>
      <c r="I219" s="721">
        <v>11600800000</v>
      </c>
      <c r="J219" s="721">
        <v>17401200000</v>
      </c>
      <c r="K219" s="721"/>
      <c r="L219" s="721"/>
    </row>
    <row r="220" spans="1:15" ht="13.5" thickTop="1" x14ac:dyDescent="0.2">
      <c r="A220" s="782"/>
      <c r="B220" s="783"/>
      <c r="C220" s="783"/>
      <c r="D220" s="784"/>
      <c r="E220" s="785"/>
      <c r="F220" s="782"/>
      <c r="G220" s="785"/>
      <c r="H220" s="785"/>
      <c r="I220" s="785"/>
      <c r="J220" s="785"/>
      <c r="K220" s="785"/>
      <c r="L220" s="785"/>
    </row>
    <row r="221" spans="1:15" x14ac:dyDescent="0.2">
      <c r="L221" s="312"/>
      <c r="M221" s="312"/>
      <c r="N221" s="312"/>
      <c r="O221" s="312"/>
    </row>
    <row r="222" spans="1:15" ht="13.15" customHeight="1" x14ac:dyDescent="0.2">
      <c r="A222" s="1295" t="s">
        <v>1571</v>
      </c>
      <c r="B222" s="1324"/>
      <c r="C222" s="1324"/>
      <c r="D222" s="1324"/>
      <c r="E222" s="1324"/>
      <c r="F222" s="1324"/>
      <c r="G222" s="1324"/>
      <c r="H222" s="1324"/>
      <c r="I222" s="1324"/>
      <c r="J222" s="312"/>
      <c r="K222" s="312"/>
      <c r="L222" s="312"/>
      <c r="M222" s="312"/>
      <c r="N222" s="312"/>
      <c r="O222" s="312"/>
    </row>
    <row r="223" spans="1:15" ht="15.75" customHeight="1" thickBot="1" x14ac:dyDescent="0.25">
      <c r="A223" s="1297"/>
      <c r="B223" s="1298"/>
      <c r="C223" s="1298"/>
      <c r="D223" s="1298"/>
      <c r="E223" s="1298"/>
      <c r="F223" s="1298"/>
      <c r="G223" s="1298"/>
      <c r="H223" s="1298"/>
      <c r="I223" s="1298"/>
      <c r="J223" s="312"/>
      <c r="K223" s="312"/>
      <c r="L223" s="312"/>
      <c r="M223" s="312"/>
      <c r="N223" s="312"/>
      <c r="O223" s="312"/>
    </row>
    <row r="224" spans="1:15" ht="27" thickTop="1" thickBot="1" x14ac:dyDescent="0.25">
      <c r="A224" s="663" t="s">
        <v>700</v>
      </c>
      <c r="B224" s="664" t="s">
        <v>1258</v>
      </c>
      <c r="C224" s="664" t="s">
        <v>1572</v>
      </c>
      <c r="D224" s="664" t="s">
        <v>1259</v>
      </c>
      <c r="E224" s="702" t="s">
        <v>1573</v>
      </c>
      <c r="F224" s="663" t="s">
        <v>1058</v>
      </c>
      <c r="G224" s="663" t="s">
        <v>816</v>
      </c>
      <c r="H224" s="663"/>
      <c r="I224" s="663"/>
      <c r="J224" s="312"/>
      <c r="K224" s="312"/>
      <c r="L224" s="312"/>
      <c r="M224" s="312"/>
      <c r="N224" s="312"/>
      <c r="O224" s="312"/>
    </row>
    <row r="225" spans="1:15" s="74" customFormat="1" ht="13.5" thickTop="1" x14ac:dyDescent="0.2">
      <c r="A225" s="614">
        <v>1</v>
      </c>
      <c r="B225" s="640" t="s">
        <v>2897</v>
      </c>
      <c r="C225" s="679">
        <v>120000000</v>
      </c>
      <c r="D225" s="700">
        <v>1200000000</v>
      </c>
      <c r="E225" s="703" t="s">
        <v>2237</v>
      </c>
      <c r="F225" s="617" t="s">
        <v>2898</v>
      </c>
      <c r="G225" s="738"/>
      <c r="H225" s="738"/>
      <c r="I225" s="738"/>
      <c r="J225" s="465"/>
      <c r="K225" s="465"/>
      <c r="L225" s="465"/>
      <c r="M225" s="465"/>
      <c r="N225" s="465"/>
      <c r="O225" s="465"/>
    </row>
    <row r="226" spans="1:15" ht="25.5" x14ac:dyDescent="0.2">
      <c r="A226" s="727">
        <v>2</v>
      </c>
      <c r="B226" s="728" t="s">
        <v>2899</v>
      </c>
      <c r="C226" s="789">
        <v>75000000</v>
      </c>
      <c r="D226" s="743">
        <v>750000000</v>
      </c>
      <c r="E226" s="728" t="s">
        <v>1302</v>
      </c>
      <c r="F226" s="558" t="s">
        <v>2900</v>
      </c>
      <c r="G226" s="1378"/>
      <c r="H226" s="1378"/>
      <c r="I226" s="1378"/>
    </row>
    <row r="227" spans="1:15" s="74" customFormat="1" x14ac:dyDescent="0.2">
      <c r="A227" s="614">
        <v>3</v>
      </c>
      <c r="B227" s="640" t="s">
        <v>2901</v>
      </c>
      <c r="C227" s="679">
        <v>120000000</v>
      </c>
      <c r="D227" s="700">
        <v>1200000000</v>
      </c>
      <c r="E227" s="703" t="s">
        <v>2902</v>
      </c>
      <c r="F227" s="617" t="s">
        <v>2903</v>
      </c>
      <c r="G227" s="738"/>
      <c r="H227" s="738"/>
      <c r="I227" s="738"/>
      <c r="J227" s="465"/>
      <c r="K227" s="465"/>
      <c r="L227" s="465"/>
      <c r="M227" s="465"/>
      <c r="N227" s="465"/>
      <c r="O227" s="465"/>
    </row>
    <row r="228" spans="1:15" ht="25.5" x14ac:dyDescent="0.2">
      <c r="A228" s="727">
        <v>4</v>
      </c>
      <c r="B228" s="728" t="s">
        <v>2904</v>
      </c>
      <c r="C228" s="789">
        <v>160000000</v>
      </c>
      <c r="D228" s="743">
        <v>1600000000</v>
      </c>
      <c r="E228" s="728" t="s">
        <v>1628</v>
      </c>
      <c r="F228" s="558" t="s">
        <v>2905</v>
      </c>
      <c r="G228" s="731"/>
      <c r="H228" s="731"/>
      <c r="I228" s="731"/>
    </row>
    <row r="229" spans="1:15" ht="27" customHeight="1" x14ac:dyDescent="0.2">
      <c r="A229" s="614">
        <v>5</v>
      </c>
      <c r="B229" s="640" t="s">
        <v>2906</v>
      </c>
      <c r="C229" s="679">
        <v>120000000</v>
      </c>
      <c r="D229" s="700">
        <v>1200000000</v>
      </c>
      <c r="E229" s="703" t="s">
        <v>1432</v>
      </c>
      <c r="F229" s="617" t="s">
        <v>2907</v>
      </c>
      <c r="G229" s="1382"/>
      <c r="H229" s="1382"/>
      <c r="I229" s="1382"/>
      <c r="J229" s="312"/>
      <c r="K229" s="312"/>
      <c r="L229" s="312"/>
      <c r="M229" s="312"/>
      <c r="N229" s="312"/>
      <c r="O229" s="312"/>
    </row>
    <row r="230" spans="1:15" ht="27" customHeight="1" x14ac:dyDescent="0.2">
      <c r="A230" s="727">
        <v>6</v>
      </c>
      <c r="B230" s="728" t="s">
        <v>2908</v>
      </c>
      <c r="C230" s="789">
        <v>80000000</v>
      </c>
      <c r="D230" s="743">
        <v>800000000</v>
      </c>
      <c r="E230" s="728" t="s">
        <v>2909</v>
      </c>
      <c r="F230" s="558" t="s">
        <v>2910</v>
      </c>
      <c r="G230" s="1378"/>
      <c r="H230" s="1378"/>
      <c r="I230" s="1378"/>
    </row>
    <row r="231" spans="1:15" ht="27" customHeight="1" x14ac:dyDescent="0.2">
      <c r="A231" s="614">
        <v>7</v>
      </c>
      <c r="B231" s="640" t="s">
        <v>2911</v>
      </c>
      <c r="C231" s="679">
        <v>100000000</v>
      </c>
      <c r="D231" s="700">
        <v>1000000000</v>
      </c>
      <c r="E231" s="703" t="s">
        <v>1628</v>
      </c>
      <c r="F231" s="617" t="s">
        <v>2723</v>
      </c>
      <c r="G231" s="1382" t="s">
        <v>2922</v>
      </c>
      <c r="H231" s="1382"/>
      <c r="I231" s="1382"/>
      <c r="J231" s="312"/>
      <c r="K231" s="312"/>
      <c r="L231" s="312"/>
      <c r="M231" s="312"/>
      <c r="N231" s="312"/>
      <c r="O231" s="312"/>
    </row>
    <row r="232" spans="1:15" ht="27" customHeight="1" x14ac:dyDescent="0.2">
      <c r="A232" s="727">
        <v>8</v>
      </c>
      <c r="B232" s="728" t="s">
        <v>2912</v>
      </c>
      <c r="C232" s="803">
        <v>120000000</v>
      </c>
      <c r="D232" s="743">
        <v>1200000000</v>
      </c>
      <c r="E232" s="728" t="s">
        <v>2913</v>
      </c>
      <c r="F232" s="558" t="s">
        <v>2735</v>
      </c>
      <c r="G232" s="1378"/>
      <c r="H232" s="1378"/>
      <c r="I232" s="1378"/>
      <c r="J232" s="312"/>
      <c r="K232" s="312"/>
      <c r="L232" s="312"/>
      <c r="M232" s="312"/>
      <c r="N232" s="312"/>
      <c r="O232" s="312"/>
    </row>
    <row r="233" spans="1:15" s="74" customFormat="1" x14ac:dyDescent="0.2">
      <c r="A233" s="614">
        <v>9</v>
      </c>
      <c r="B233" s="640" t="s">
        <v>2914</v>
      </c>
      <c r="C233" s="679">
        <v>100000000</v>
      </c>
      <c r="D233" s="700">
        <v>1000000000</v>
      </c>
      <c r="E233" s="703" t="s">
        <v>2672</v>
      </c>
      <c r="F233" s="617" t="s">
        <v>2735</v>
      </c>
      <c r="G233" s="738"/>
      <c r="H233" s="738"/>
      <c r="I233" s="738"/>
      <c r="J233" s="465"/>
      <c r="K233" s="465"/>
      <c r="L233" s="465"/>
      <c r="M233" s="465"/>
      <c r="N233" s="465"/>
      <c r="O233" s="465"/>
    </row>
    <row r="234" spans="1:15" s="74" customFormat="1" x14ac:dyDescent="0.2">
      <c r="A234" s="210">
        <v>10</v>
      </c>
      <c r="B234" s="171" t="s">
        <v>2915</v>
      </c>
      <c r="C234" s="789">
        <v>100000000</v>
      </c>
      <c r="D234" s="743">
        <v>1000000000</v>
      </c>
      <c r="E234" s="787" t="s">
        <v>1379</v>
      </c>
      <c r="F234" s="646" t="s">
        <v>2741</v>
      </c>
      <c r="G234" s="788"/>
      <c r="H234" s="788"/>
      <c r="I234" s="788"/>
    </row>
    <row r="235" spans="1:15" s="74" customFormat="1" ht="25.5" x14ac:dyDescent="0.2">
      <c r="A235" s="614">
        <v>11</v>
      </c>
      <c r="B235" s="640" t="s">
        <v>2916</v>
      </c>
      <c r="C235" s="679">
        <v>120000000</v>
      </c>
      <c r="D235" s="700">
        <v>1200000000</v>
      </c>
      <c r="E235" s="703" t="s">
        <v>2065</v>
      </c>
      <c r="F235" s="617" t="s">
        <v>2741</v>
      </c>
      <c r="G235" s="738"/>
      <c r="H235" s="738"/>
      <c r="I235" s="738"/>
      <c r="J235" s="465"/>
      <c r="K235" s="465"/>
      <c r="L235" s="465"/>
      <c r="M235" s="465"/>
      <c r="N235" s="465"/>
      <c r="O235" s="465"/>
    </row>
    <row r="236" spans="1:15" ht="27" customHeight="1" x14ac:dyDescent="0.2">
      <c r="A236" s="727">
        <v>12</v>
      </c>
      <c r="B236" s="728" t="s">
        <v>2908</v>
      </c>
      <c r="C236" s="789">
        <v>20000000</v>
      </c>
      <c r="D236" s="743">
        <v>200000000</v>
      </c>
      <c r="E236" s="728" t="s">
        <v>2909</v>
      </c>
      <c r="F236" s="558" t="s">
        <v>2917</v>
      </c>
      <c r="G236" s="1387" t="s">
        <v>2922</v>
      </c>
      <c r="H236" s="1387"/>
      <c r="I236" s="1387"/>
    </row>
    <row r="237" spans="1:15" s="74" customFormat="1" x14ac:dyDescent="0.2">
      <c r="A237" s="614">
        <v>13</v>
      </c>
      <c r="B237" s="640" t="s">
        <v>2918</v>
      </c>
      <c r="C237" s="679">
        <v>100000000</v>
      </c>
      <c r="D237" s="700">
        <v>1000000000</v>
      </c>
      <c r="E237" s="703" t="s">
        <v>2237</v>
      </c>
      <c r="F237" s="617" t="s">
        <v>2849</v>
      </c>
      <c r="G237" s="738" t="s">
        <v>2922</v>
      </c>
      <c r="H237" s="738"/>
      <c r="I237" s="738"/>
      <c r="J237" s="465"/>
      <c r="K237" s="465"/>
      <c r="L237" s="465"/>
      <c r="M237" s="465"/>
      <c r="N237" s="465"/>
      <c r="O237" s="465"/>
    </row>
    <row r="238" spans="1:15" ht="27" customHeight="1" x14ac:dyDescent="0.2">
      <c r="A238" s="727">
        <v>14</v>
      </c>
      <c r="B238" s="728" t="s">
        <v>2919</v>
      </c>
      <c r="C238" s="789">
        <v>80000000</v>
      </c>
      <c r="D238" s="743">
        <v>800000000</v>
      </c>
      <c r="E238" s="728" t="s">
        <v>1339</v>
      </c>
      <c r="F238" s="558" t="s">
        <v>2857</v>
      </c>
      <c r="G238" s="731"/>
      <c r="H238" s="731"/>
      <c r="I238" s="731"/>
    </row>
    <row r="239" spans="1:15" s="74" customFormat="1" ht="25.5" x14ac:dyDescent="0.2">
      <c r="A239" s="614">
        <v>15</v>
      </c>
      <c r="B239" s="640" t="s">
        <v>2920</v>
      </c>
      <c r="C239" s="679">
        <v>100000000</v>
      </c>
      <c r="D239" s="700">
        <v>1000000000</v>
      </c>
      <c r="E239" s="703" t="s">
        <v>2415</v>
      </c>
      <c r="F239" s="617" t="s">
        <v>2769</v>
      </c>
      <c r="G239" s="738"/>
      <c r="H239" s="738"/>
      <c r="I239" s="738"/>
      <c r="J239" s="465"/>
      <c r="K239" s="465"/>
      <c r="L239" s="465"/>
      <c r="M239" s="465"/>
      <c r="N239" s="465"/>
      <c r="O239" s="465"/>
    </row>
    <row r="240" spans="1:15" ht="27" customHeight="1" thickBot="1" x14ac:dyDescent="0.25">
      <c r="A240" s="210">
        <v>16</v>
      </c>
      <c r="B240" s="171" t="s">
        <v>2921</v>
      </c>
      <c r="C240" s="789">
        <v>100000000</v>
      </c>
      <c r="D240" s="743">
        <v>1000000000</v>
      </c>
      <c r="E240" s="787" t="s">
        <v>1628</v>
      </c>
      <c r="F240" s="646" t="s">
        <v>2786</v>
      </c>
      <c r="G240" s="1387"/>
      <c r="H240" s="1387"/>
      <c r="I240" s="1387"/>
    </row>
    <row r="241" spans="1:15" ht="14.25" thickTop="1" thickBot="1" x14ac:dyDescent="0.25">
      <c r="A241" s="732"/>
      <c r="B241" s="694" t="s">
        <v>39</v>
      </c>
      <c r="C241" s="804">
        <v>1615000000</v>
      </c>
      <c r="D241" s="669">
        <v>16150000000</v>
      </c>
      <c r="E241" s="670"/>
      <c r="F241" s="696"/>
      <c r="G241" s="696"/>
      <c r="H241" s="696"/>
      <c r="I241" s="696"/>
      <c r="J241" s="312"/>
      <c r="K241" s="312"/>
      <c r="L241" s="312"/>
      <c r="M241" s="312"/>
      <c r="N241" s="312"/>
      <c r="O241" s="312"/>
    </row>
    <row r="242" spans="1:15" ht="13.5" thickTop="1" x14ac:dyDescent="0.2">
      <c r="A242" s="312"/>
      <c r="B242" s="312"/>
      <c r="C242" s="313"/>
      <c r="D242" s="312"/>
      <c r="E242" s="312"/>
      <c r="F242" s="312"/>
      <c r="G242" s="312"/>
      <c r="H242" s="312"/>
      <c r="I242" s="312"/>
      <c r="J242" s="312"/>
      <c r="K242" s="312"/>
      <c r="L242" s="312"/>
      <c r="M242" s="312"/>
      <c r="N242" s="312"/>
      <c r="O242" s="312"/>
    </row>
    <row r="243" spans="1:15" x14ac:dyDescent="0.2">
      <c r="A243" s="1295" t="s">
        <v>2927</v>
      </c>
      <c r="B243" s="1324"/>
      <c r="C243" s="1324"/>
      <c r="D243" s="1324"/>
      <c r="E243" s="1324"/>
      <c r="F243" s="1324"/>
      <c r="G243" s="1324"/>
      <c r="H243" s="1324"/>
      <c r="I243" s="1324"/>
      <c r="J243" s="312"/>
      <c r="K243" s="312"/>
      <c r="L243" s="312"/>
      <c r="M243" s="312"/>
      <c r="N243" s="312"/>
      <c r="O243" s="312"/>
    </row>
    <row r="244" spans="1:15" ht="13.5" thickBot="1" x14ac:dyDescent="0.25">
      <c r="A244" s="1297"/>
      <c r="B244" s="1298"/>
      <c r="C244" s="1298"/>
      <c r="D244" s="1298"/>
      <c r="E244" s="1298"/>
      <c r="F244" s="1298"/>
      <c r="G244" s="1298"/>
      <c r="H244" s="1298"/>
      <c r="I244" s="1298"/>
      <c r="J244" s="312"/>
      <c r="K244" s="312"/>
      <c r="L244" s="312"/>
      <c r="M244" s="312"/>
      <c r="N244" s="312"/>
      <c r="O244" s="312"/>
    </row>
    <row r="245" spans="1:15" ht="27" thickTop="1" thickBot="1" x14ac:dyDescent="0.25">
      <c r="A245" s="663" t="s">
        <v>700</v>
      </c>
      <c r="B245" s="664" t="s">
        <v>2928</v>
      </c>
      <c r="C245" s="664" t="s">
        <v>1572</v>
      </c>
      <c r="D245" s="664" t="s">
        <v>1259</v>
      </c>
      <c r="E245" s="663" t="s">
        <v>1573</v>
      </c>
      <c r="F245" s="663" t="s">
        <v>1058</v>
      </c>
      <c r="G245" s="663" t="s">
        <v>816</v>
      </c>
    </row>
    <row r="246" spans="1:15" ht="26.25" thickTop="1" x14ac:dyDescent="0.2">
      <c r="A246" s="137">
        <v>1</v>
      </c>
      <c r="B246" s="211" t="s">
        <v>2929</v>
      </c>
      <c r="C246" s="800">
        <v>5000000</v>
      </c>
      <c r="D246" s="801">
        <f>C246*1000</f>
        <v>5000000000</v>
      </c>
      <c r="E246" s="211" t="s">
        <v>2930</v>
      </c>
      <c r="F246" s="210" t="s">
        <v>2931</v>
      </c>
      <c r="G246" s="776"/>
    </row>
    <row r="247" spans="1:15" ht="25.5" x14ac:dyDescent="0.2">
      <c r="A247" s="799">
        <v>2</v>
      </c>
      <c r="B247" s="613" t="s">
        <v>2932</v>
      </c>
      <c r="C247" s="700">
        <v>2000000</v>
      </c>
      <c r="D247" s="700">
        <f>C247*1000</f>
        <v>2000000000</v>
      </c>
      <c r="E247" s="703" t="s">
        <v>2933</v>
      </c>
      <c r="F247" s="615" t="s">
        <v>2934</v>
      </c>
      <c r="G247" s="614"/>
    </row>
    <row r="248" spans="1:15" ht="25.5" x14ac:dyDescent="0.2">
      <c r="A248" s="137">
        <v>3</v>
      </c>
      <c r="B248" s="211" t="s">
        <v>2935</v>
      </c>
      <c r="C248" s="800">
        <v>500000</v>
      </c>
      <c r="D248" s="801">
        <f>C248*1000</f>
        <v>500000000</v>
      </c>
      <c r="E248" s="211" t="s">
        <v>2909</v>
      </c>
      <c r="F248" s="210" t="s">
        <v>2866</v>
      </c>
      <c r="G248" s="776"/>
    </row>
    <row r="249" spans="1:15" ht="39" thickBot="1" x14ac:dyDescent="0.25">
      <c r="A249" s="799">
        <v>4</v>
      </c>
      <c r="B249" s="613" t="s">
        <v>2936</v>
      </c>
      <c r="C249" s="700">
        <v>3000000</v>
      </c>
      <c r="D249" s="700">
        <f>C249*1000</f>
        <v>3000000000</v>
      </c>
      <c r="E249" s="703" t="s">
        <v>2937</v>
      </c>
      <c r="F249" s="615" t="s">
        <v>2772</v>
      </c>
      <c r="G249" s="614"/>
    </row>
    <row r="250" spans="1:15" ht="14.25" thickTop="1" thickBot="1" x14ac:dyDescent="0.25">
      <c r="A250" s="795" t="s">
        <v>38</v>
      </c>
      <c r="B250" s="796" t="s">
        <v>39</v>
      </c>
      <c r="C250" s="797">
        <f>SUM(C246:C249)</f>
        <v>10500000</v>
      </c>
      <c r="D250" s="797">
        <f>SUM(D246:D249)</f>
        <v>10500000000</v>
      </c>
      <c r="E250" s="772"/>
      <c r="F250" s="798"/>
      <c r="G250" s="798"/>
    </row>
    <row r="251" spans="1:15" ht="13.5" thickTop="1" x14ac:dyDescent="0.2">
      <c r="A251" s="312"/>
      <c r="B251" s="312"/>
      <c r="C251" s="313"/>
      <c r="D251" s="312"/>
      <c r="E251" s="312"/>
      <c r="F251" s="312"/>
      <c r="G251" s="312"/>
      <c r="H251" s="312"/>
      <c r="I251" s="312"/>
      <c r="J251" s="312"/>
      <c r="K251" s="312"/>
      <c r="L251" s="312"/>
      <c r="M251" s="312"/>
      <c r="N251" s="312"/>
      <c r="O251" s="312"/>
    </row>
    <row r="252" spans="1:15" x14ac:dyDescent="0.2">
      <c r="A252" s="312"/>
      <c r="B252" s="312"/>
      <c r="C252" s="313"/>
      <c r="D252" s="312"/>
      <c r="E252" s="312"/>
      <c r="F252" s="312"/>
      <c r="G252" s="312"/>
      <c r="H252" s="312"/>
      <c r="I252" s="312"/>
      <c r="J252" s="312"/>
      <c r="K252" s="312"/>
      <c r="L252" s="312"/>
      <c r="M252" s="312"/>
      <c r="N252" s="312"/>
      <c r="O252" s="312"/>
    </row>
    <row r="253" spans="1:15" x14ac:dyDescent="0.2">
      <c r="A253" s="312"/>
      <c r="B253" s="312"/>
      <c r="C253" s="313"/>
      <c r="D253" s="312"/>
      <c r="E253" s="312"/>
      <c r="F253" s="312"/>
      <c r="G253" s="312"/>
      <c r="H253" s="312"/>
      <c r="I253" s="312"/>
      <c r="J253" s="312"/>
      <c r="K253" s="312"/>
      <c r="L253" s="312"/>
      <c r="M253" s="312"/>
      <c r="N253" s="312"/>
      <c r="O253" s="312"/>
    </row>
    <row r="254" spans="1:15" x14ac:dyDescent="0.2">
      <c r="A254" s="312"/>
      <c r="B254" s="312"/>
      <c r="C254" s="313"/>
      <c r="D254" s="312"/>
      <c r="E254" s="312"/>
      <c r="F254" s="312"/>
      <c r="G254" s="312"/>
      <c r="H254" s="312"/>
      <c r="I254" s="312"/>
      <c r="J254" s="312"/>
      <c r="K254" s="312"/>
      <c r="L254" s="312"/>
      <c r="M254" s="312"/>
      <c r="N254" s="312"/>
      <c r="O254" s="312"/>
    </row>
    <row r="255" spans="1:15" x14ac:dyDescent="0.2">
      <c r="A255" s="312"/>
      <c r="B255" s="312"/>
      <c r="C255" s="313"/>
      <c r="D255" s="312"/>
      <c r="E255" s="312"/>
      <c r="F255" s="312"/>
      <c r="G255" s="312"/>
      <c r="H255" s="312"/>
      <c r="I255" s="312"/>
      <c r="J255" s="312"/>
      <c r="K255" s="312"/>
      <c r="L255" s="312"/>
      <c r="M255" s="312"/>
      <c r="N255" s="312"/>
      <c r="O255" s="312"/>
    </row>
    <row r="256" spans="1:15" x14ac:dyDescent="0.2">
      <c r="A256" s="312"/>
      <c r="B256" s="312"/>
      <c r="C256" s="313"/>
      <c r="D256" s="312"/>
      <c r="E256" s="312"/>
      <c r="F256" s="312"/>
      <c r="G256" s="312"/>
      <c r="H256" s="312"/>
      <c r="I256" s="312"/>
      <c r="J256" s="312"/>
      <c r="K256" s="312"/>
      <c r="L256" s="312"/>
      <c r="M256" s="312"/>
      <c r="N256" s="312"/>
      <c r="O256" s="312"/>
    </row>
    <row r="257" spans="1:15" x14ac:dyDescent="0.2">
      <c r="A257" s="312"/>
      <c r="B257" s="312"/>
      <c r="C257" s="313"/>
      <c r="D257" s="312"/>
      <c r="E257" s="312"/>
      <c r="F257" s="312"/>
      <c r="G257" s="312"/>
      <c r="H257" s="312"/>
      <c r="I257" s="312"/>
      <c r="J257" s="312"/>
      <c r="K257" s="312"/>
      <c r="L257" s="312"/>
      <c r="M257" s="312"/>
      <c r="N257" s="312"/>
      <c r="O257" s="312"/>
    </row>
    <row r="258" spans="1:15" x14ac:dyDescent="0.2">
      <c r="A258" s="312"/>
      <c r="B258" s="312"/>
      <c r="C258" s="313"/>
      <c r="D258" s="312"/>
      <c r="E258" s="312"/>
      <c r="F258" s="312"/>
      <c r="G258" s="312"/>
      <c r="H258" s="312"/>
      <c r="I258" s="312"/>
      <c r="J258" s="312"/>
      <c r="K258" s="312"/>
      <c r="L258" s="312"/>
      <c r="M258" s="312"/>
      <c r="N258" s="312"/>
      <c r="O258" s="312"/>
    </row>
    <row r="259" spans="1:15" x14ac:dyDescent="0.2">
      <c r="A259" s="312"/>
      <c r="B259" s="312"/>
      <c r="C259" s="313"/>
      <c r="D259" s="312"/>
      <c r="E259" s="312"/>
      <c r="F259" s="312"/>
      <c r="G259" s="312"/>
      <c r="H259" s="312"/>
      <c r="I259" s="312"/>
      <c r="J259" s="312"/>
      <c r="K259" s="312"/>
      <c r="L259" s="312"/>
      <c r="M259" s="312"/>
      <c r="N259" s="312"/>
      <c r="O259" s="312"/>
    </row>
    <row r="260" spans="1:15" x14ac:dyDescent="0.2">
      <c r="A260" s="312"/>
      <c r="B260" s="312"/>
      <c r="C260" s="313"/>
      <c r="D260" s="312"/>
      <c r="E260" s="312"/>
      <c r="F260" s="312"/>
      <c r="G260" s="312"/>
      <c r="H260" s="312"/>
      <c r="I260" s="312"/>
      <c r="J260" s="312"/>
      <c r="K260" s="312"/>
      <c r="L260" s="312"/>
      <c r="M260" s="312"/>
      <c r="N260" s="312"/>
      <c r="O260" s="312"/>
    </row>
    <row r="261" spans="1:15" x14ac:dyDescent="0.2">
      <c r="A261" s="312"/>
      <c r="B261" s="312"/>
      <c r="C261" s="313"/>
      <c r="D261" s="312"/>
      <c r="E261" s="312"/>
      <c r="F261" s="312"/>
      <c r="G261" s="312"/>
      <c r="H261" s="312"/>
      <c r="I261" s="312"/>
      <c r="J261" s="312"/>
      <c r="K261" s="312"/>
      <c r="L261" s="312"/>
      <c r="M261" s="312"/>
      <c r="N261" s="312"/>
      <c r="O261" s="312"/>
    </row>
    <row r="262" spans="1:15" x14ac:dyDescent="0.2">
      <c r="A262" s="312"/>
      <c r="B262" s="312"/>
      <c r="C262" s="313"/>
      <c r="D262" s="312"/>
      <c r="E262" s="312"/>
      <c r="F262" s="312"/>
      <c r="G262" s="312"/>
      <c r="H262" s="312"/>
      <c r="I262" s="312"/>
      <c r="J262" s="312"/>
      <c r="K262" s="312"/>
      <c r="L262" s="312"/>
      <c r="M262" s="312"/>
      <c r="N262" s="312"/>
      <c r="O262" s="312"/>
    </row>
    <row r="263" spans="1:15" x14ac:dyDescent="0.2">
      <c r="A263" s="312"/>
      <c r="B263" s="312"/>
      <c r="C263" s="313"/>
      <c r="D263" s="312"/>
      <c r="E263" s="312"/>
      <c r="F263" s="312"/>
      <c r="G263" s="312"/>
      <c r="H263" s="312"/>
      <c r="I263" s="312"/>
      <c r="J263" s="312"/>
      <c r="K263" s="312"/>
      <c r="L263" s="312"/>
      <c r="M263" s="312"/>
      <c r="N263" s="312"/>
      <c r="O263" s="312"/>
    </row>
    <row r="264" spans="1:15" x14ac:dyDescent="0.2">
      <c r="A264" s="312"/>
      <c r="B264" s="312"/>
      <c r="C264" s="313"/>
      <c r="D264" s="312"/>
      <c r="E264" s="312"/>
      <c r="F264" s="312"/>
      <c r="G264" s="312"/>
      <c r="H264" s="312"/>
      <c r="I264" s="312"/>
      <c r="J264" s="312"/>
      <c r="K264" s="312"/>
      <c r="L264" s="312"/>
      <c r="M264" s="312"/>
      <c r="N264" s="312"/>
      <c r="O264" s="312"/>
    </row>
    <row r="265" spans="1:15" x14ac:dyDescent="0.2">
      <c r="A265" s="312"/>
      <c r="B265" s="312"/>
      <c r="C265" s="313"/>
      <c r="D265" s="312"/>
      <c r="E265" s="312"/>
      <c r="F265" s="312"/>
      <c r="G265" s="312"/>
      <c r="H265" s="312"/>
      <c r="I265" s="312"/>
      <c r="J265" s="312"/>
      <c r="K265" s="312"/>
      <c r="L265" s="312"/>
      <c r="M265" s="312"/>
      <c r="N265" s="312"/>
      <c r="O265" s="312"/>
    </row>
    <row r="266" spans="1:15" x14ac:dyDescent="0.2">
      <c r="A266" s="312"/>
      <c r="B266" s="312"/>
      <c r="C266" s="313"/>
      <c r="D266" s="312"/>
      <c r="E266" s="312"/>
      <c r="F266" s="312"/>
      <c r="G266" s="312"/>
      <c r="H266" s="312"/>
      <c r="I266" s="312"/>
      <c r="J266" s="312"/>
      <c r="K266" s="312"/>
      <c r="L266" s="312"/>
      <c r="M266" s="312"/>
      <c r="N266" s="312"/>
      <c r="O266" s="312"/>
    </row>
    <row r="267" spans="1:15" x14ac:dyDescent="0.2">
      <c r="A267" s="312"/>
      <c r="B267" s="312"/>
      <c r="C267" s="313"/>
      <c r="D267" s="312"/>
      <c r="E267" s="312"/>
      <c r="F267" s="312"/>
      <c r="G267" s="312"/>
      <c r="H267" s="312"/>
      <c r="I267" s="312"/>
      <c r="J267" s="312"/>
      <c r="K267" s="312"/>
      <c r="L267" s="312"/>
      <c r="M267" s="312"/>
      <c r="N267" s="312"/>
      <c r="O267" s="312"/>
    </row>
    <row r="268" spans="1:15" x14ac:dyDescent="0.2">
      <c r="A268" s="312"/>
      <c r="B268" s="312"/>
      <c r="C268" s="313"/>
      <c r="D268" s="312"/>
      <c r="E268" s="312"/>
      <c r="F268" s="312"/>
      <c r="G268" s="312"/>
      <c r="H268" s="312"/>
      <c r="I268" s="312"/>
      <c r="J268" s="312"/>
      <c r="K268" s="312"/>
      <c r="L268" s="312"/>
      <c r="M268" s="312"/>
      <c r="N268" s="312"/>
      <c r="O268" s="312"/>
    </row>
    <row r="269" spans="1:15" x14ac:dyDescent="0.2">
      <c r="A269" s="312"/>
      <c r="B269" s="312"/>
      <c r="C269" s="313"/>
      <c r="D269" s="312"/>
      <c r="E269" s="312"/>
      <c r="F269" s="312"/>
      <c r="G269" s="312"/>
      <c r="H269" s="312"/>
      <c r="I269" s="312"/>
      <c r="J269" s="312"/>
      <c r="K269" s="312"/>
      <c r="L269" s="312"/>
      <c r="M269" s="312"/>
      <c r="N269" s="312"/>
      <c r="O269" s="312"/>
    </row>
    <row r="270" spans="1:15" x14ac:dyDescent="0.2">
      <c r="A270" s="312"/>
      <c r="B270" s="312"/>
      <c r="C270" s="313"/>
      <c r="D270" s="312"/>
      <c r="E270" s="312"/>
      <c r="F270" s="312"/>
      <c r="G270" s="312"/>
      <c r="H270" s="312"/>
      <c r="I270" s="312"/>
      <c r="J270" s="312"/>
      <c r="K270" s="312"/>
      <c r="L270" s="312"/>
      <c r="M270" s="312"/>
      <c r="N270" s="312"/>
      <c r="O270" s="312"/>
    </row>
    <row r="271" spans="1:15" x14ac:dyDescent="0.2">
      <c r="A271" s="312"/>
      <c r="B271" s="312"/>
      <c r="C271" s="313"/>
      <c r="D271" s="312"/>
      <c r="E271" s="312"/>
      <c r="F271" s="312"/>
      <c r="G271" s="312"/>
      <c r="H271" s="312"/>
      <c r="I271" s="312"/>
      <c r="J271" s="312"/>
      <c r="K271" s="312"/>
      <c r="L271" s="312"/>
      <c r="M271" s="312"/>
      <c r="N271" s="312"/>
      <c r="O271" s="312"/>
    </row>
    <row r="272" spans="1:15" x14ac:dyDescent="0.2">
      <c r="A272" s="312"/>
      <c r="B272" s="312"/>
      <c r="C272" s="313"/>
      <c r="D272" s="312"/>
      <c r="E272" s="312"/>
      <c r="F272" s="312"/>
      <c r="G272" s="312"/>
      <c r="H272" s="312"/>
      <c r="I272" s="312"/>
      <c r="J272" s="312"/>
      <c r="K272" s="312"/>
      <c r="L272" s="312"/>
      <c r="M272" s="312"/>
      <c r="N272" s="312"/>
      <c r="O272" s="312"/>
    </row>
    <row r="273" spans="1:15" x14ac:dyDescent="0.2">
      <c r="A273" s="312"/>
      <c r="B273" s="312"/>
      <c r="C273" s="313"/>
      <c r="D273" s="312"/>
      <c r="E273" s="312"/>
      <c r="F273" s="312"/>
      <c r="G273" s="312"/>
      <c r="H273" s="312"/>
      <c r="I273" s="312"/>
      <c r="J273" s="312"/>
      <c r="K273" s="312"/>
      <c r="L273" s="312"/>
      <c r="M273" s="312"/>
      <c r="N273" s="312"/>
      <c r="O273" s="312"/>
    </row>
    <row r="274" spans="1:15" x14ac:dyDescent="0.2">
      <c r="A274" s="312"/>
      <c r="B274" s="312"/>
      <c r="C274" s="313"/>
      <c r="D274" s="312"/>
      <c r="E274" s="312"/>
      <c r="F274" s="312"/>
      <c r="G274" s="312"/>
      <c r="H274" s="312"/>
      <c r="I274" s="312"/>
      <c r="J274" s="312"/>
      <c r="K274" s="312"/>
      <c r="L274" s="312"/>
      <c r="M274" s="312"/>
      <c r="N274" s="312"/>
      <c r="O274" s="312"/>
    </row>
    <row r="275" spans="1:15" x14ac:dyDescent="0.2">
      <c r="A275" s="312"/>
      <c r="B275" s="312"/>
      <c r="C275" s="313"/>
      <c r="D275" s="312"/>
      <c r="E275" s="312"/>
      <c r="F275" s="312"/>
      <c r="G275" s="312"/>
      <c r="H275" s="312"/>
      <c r="I275" s="312"/>
      <c r="J275" s="312"/>
      <c r="K275" s="312"/>
      <c r="L275" s="312"/>
      <c r="M275" s="312"/>
      <c r="N275" s="312"/>
      <c r="O275" s="312"/>
    </row>
    <row r="276" spans="1:15" x14ac:dyDescent="0.2">
      <c r="A276" s="312"/>
      <c r="B276" s="312"/>
      <c r="C276" s="313"/>
      <c r="D276" s="312"/>
      <c r="E276" s="312"/>
      <c r="F276" s="312"/>
      <c r="G276" s="312"/>
      <c r="H276" s="312"/>
      <c r="I276" s="312"/>
      <c r="J276" s="312"/>
      <c r="K276" s="312"/>
      <c r="L276" s="312"/>
      <c r="M276" s="312"/>
      <c r="N276" s="312"/>
      <c r="O276" s="312"/>
    </row>
    <row r="277" spans="1:15" x14ac:dyDescent="0.2">
      <c r="A277" s="312"/>
      <c r="B277" s="312"/>
      <c r="C277" s="313"/>
      <c r="D277" s="312"/>
      <c r="E277" s="312"/>
      <c r="F277" s="312"/>
      <c r="G277" s="312"/>
      <c r="H277" s="312"/>
      <c r="I277" s="312"/>
      <c r="J277" s="312"/>
      <c r="K277" s="312"/>
      <c r="L277" s="312"/>
      <c r="M277" s="312"/>
      <c r="N277" s="312"/>
      <c r="O277" s="312"/>
    </row>
    <row r="278" spans="1:15" x14ac:dyDescent="0.2">
      <c r="A278" s="312"/>
      <c r="B278" s="312"/>
      <c r="C278" s="313"/>
      <c r="D278" s="312"/>
      <c r="E278" s="312"/>
      <c r="F278" s="312"/>
      <c r="G278" s="312"/>
      <c r="H278" s="312"/>
      <c r="I278" s="312"/>
      <c r="J278" s="312"/>
      <c r="K278" s="312"/>
      <c r="L278" s="312"/>
      <c r="M278" s="312"/>
      <c r="N278" s="312"/>
      <c r="O278" s="312"/>
    </row>
    <row r="279" spans="1:15" x14ac:dyDescent="0.2">
      <c r="A279" s="312"/>
      <c r="B279" s="312"/>
      <c r="C279" s="313"/>
      <c r="D279" s="312"/>
      <c r="E279" s="312"/>
      <c r="F279" s="312"/>
      <c r="G279" s="312"/>
      <c r="H279" s="312"/>
      <c r="I279" s="312"/>
      <c r="J279" s="312"/>
      <c r="K279" s="312"/>
      <c r="L279" s="312"/>
      <c r="M279" s="312"/>
      <c r="N279" s="312"/>
      <c r="O279" s="312"/>
    </row>
    <row r="280" spans="1:15" x14ac:dyDescent="0.2">
      <c r="A280" s="312"/>
      <c r="B280" s="312"/>
      <c r="C280" s="313"/>
      <c r="D280" s="312"/>
      <c r="E280" s="312"/>
      <c r="F280" s="312"/>
      <c r="G280" s="312"/>
      <c r="H280" s="312"/>
      <c r="I280" s="312"/>
      <c r="J280" s="312"/>
      <c r="K280" s="312"/>
      <c r="L280" s="312"/>
      <c r="M280" s="312"/>
      <c r="N280" s="312"/>
      <c r="O280" s="312"/>
    </row>
    <row r="281" spans="1:15" x14ac:dyDescent="0.2">
      <c r="A281" s="312"/>
      <c r="B281" s="312"/>
      <c r="C281" s="313"/>
      <c r="D281" s="312"/>
      <c r="E281" s="312"/>
      <c r="F281" s="312"/>
      <c r="G281" s="312"/>
      <c r="H281" s="312"/>
      <c r="I281" s="312"/>
      <c r="J281" s="312"/>
      <c r="K281" s="312"/>
      <c r="L281" s="312"/>
      <c r="M281" s="312"/>
      <c r="N281" s="312"/>
      <c r="O281" s="312"/>
    </row>
    <row r="282" spans="1:15" x14ac:dyDescent="0.2">
      <c r="A282" s="312"/>
      <c r="B282" s="312"/>
      <c r="C282" s="313"/>
      <c r="D282" s="312"/>
      <c r="E282" s="312"/>
      <c r="F282" s="312"/>
      <c r="G282" s="312"/>
      <c r="H282" s="312"/>
      <c r="I282" s="312"/>
      <c r="J282" s="312"/>
      <c r="K282" s="312"/>
      <c r="L282" s="312"/>
      <c r="M282" s="312"/>
      <c r="N282" s="312"/>
      <c r="O282" s="312"/>
    </row>
    <row r="283" spans="1:15" x14ac:dyDescent="0.2">
      <c r="A283" s="312"/>
      <c r="B283" s="312"/>
      <c r="C283" s="313"/>
      <c r="D283" s="312"/>
      <c r="E283" s="312"/>
      <c r="F283" s="312"/>
      <c r="G283" s="312"/>
      <c r="H283" s="312"/>
      <c r="I283" s="312"/>
      <c r="J283" s="312"/>
      <c r="K283" s="312"/>
      <c r="L283" s="312"/>
      <c r="M283" s="312"/>
      <c r="N283" s="312"/>
      <c r="O283" s="312"/>
    </row>
    <row r="284" spans="1:15" x14ac:dyDescent="0.2">
      <c r="A284" s="312"/>
      <c r="B284" s="312"/>
      <c r="C284" s="313"/>
      <c r="D284" s="312"/>
      <c r="E284" s="312"/>
      <c r="F284" s="312"/>
      <c r="G284" s="312"/>
      <c r="H284" s="312"/>
      <c r="I284" s="312"/>
      <c r="J284" s="312"/>
      <c r="K284" s="312"/>
      <c r="L284" s="312"/>
      <c r="M284" s="312"/>
      <c r="N284" s="312"/>
      <c r="O284" s="312"/>
    </row>
    <row r="285" spans="1:15" x14ac:dyDescent="0.2">
      <c r="A285" s="312"/>
      <c r="B285" s="312"/>
      <c r="C285" s="313"/>
      <c r="D285" s="312"/>
      <c r="E285" s="312"/>
      <c r="F285" s="312"/>
      <c r="G285" s="312"/>
      <c r="H285" s="312"/>
      <c r="I285" s="312"/>
      <c r="J285" s="312"/>
      <c r="K285" s="312"/>
      <c r="L285" s="312"/>
      <c r="M285" s="312"/>
      <c r="N285" s="312"/>
      <c r="O285" s="312"/>
    </row>
    <row r="286" spans="1:15" x14ac:dyDescent="0.2">
      <c r="A286" s="312"/>
      <c r="B286" s="312"/>
      <c r="C286" s="313"/>
      <c r="D286" s="312"/>
      <c r="E286" s="312"/>
      <c r="F286" s="312"/>
      <c r="G286" s="312"/>
      <c r="H286" s="312"/>
      <c r="I286" s="312"/>
      <c r="J286" s="312"/>
      <c r="K286" s="312"/>
      <c r="L286" s="312"/>
      <c r="M286" s="312"/>
      <c r="N286" s="312"/>
      <c r="O286" s="312"/>
    </row>
    <row r="287" spans="1:15" x14ac:dyDescent="0.2">
      <c r="A287" s="312"/>
      <c r="B287" s="312"/>
      <c r="C287" s="313"/>
      <c r="D287" s="312"/>
      <c r="E287" s="312"/>
      <c r="F287" s="312"/>
      <c r="G287" s="312"/>
      <c r="H287" s="312"/>
      <c r="I287" s="312"/>
      <c r="J287" s="312"/>
      <c r="K287" s="312"/>
      <c r="L287" s="312"/>
      <c r="M287" s="312"/>
      <c r="N287" s="312"/>
      <c r="O287" s="312"/>
    </row>
    <row r="288" spans="1:15" x14ac:dyDescent="0.2">
      <c r="A288" s="312"/>
      <c r="B288" s="312"/>
      <c r="C288" s="313"/>
      <c r="D288" s="312"/>
      <c r="E288" s="312"/>
      <c r="F288" s="312"/>
      <c r="G288" s="312"/>
      <c r="H288" s="312"/>
      <c r="I288" s="312"/>
      <c r="J288" s="312"/>
      <c r="K288" s="312"/>
      <c r="L288" s="312"/>
      <c r="M288" s="312"/>
      <c r="N288" s="312"/>
      <c r="O288" s="312"/>
    </row>
    <row r="289" spans="1:15" x14ac:dyDescent="0.2">
      <c r="A289" s="312"/>
      <c r="B289" s="312"/>
      <c r="C289" s="313"/>
      <c r="D289" s="312"/>
      <c r="E289" s="312"/>
      <c r="F289" s="312"/>
      <c r="G289" s="312"/>
      <c r="H289" s="312"/>
      <c r="I289" s="312"/>
      <c r="J289" s="312"/>
      <c r="K289" s="312"/>
      <c r="L289" s="312"/>
      <c r="M289" s="312"/>
      <c r="N289" s="312"/>
      <c r="O289" s="312"/>
    </row>
    <row r="290" spans="1:15" x14ac:dyDescent="0.2">
      <c r="A290" s="312"/>
      <c r="B290" s="312"/>
      <c r="C290" s="313"/>
      <c r="D290" s="312"/>
      <c r="E290" s="312"/>
      <c r="F290" s="312"/>
      <c r="G290" s="312"/>
      <c r="H290" s="312"/>
      <c r="I290" s="312"/>
      <c r="J290" s="312"/>
      <c r="K290" s="312"/>
      <c r="L290" s="312"/>
      <c r="M290" s="312"/>
      <c r="N290" s="312"/>
      <c r="O290" s="312"/>
    </row>
    <row r="291" spans="1:15" x14ac:dyDescent="0.2">
      <c r="A291" s="312"/>
      <c r="B291" s="312"/>
      <c r="C291" s="313"/>
      <c r="D291" s="312"/>
      <c r="E291" s="312"/>
      <c r="F291" s="312"/>
      <c r="G291" s="312"/>
      <c r="H291" s="312"/>
      <c r="I291" s="312"/>
      <c r="J291" s="312"/>
      <c r="K291" s="312"/>
      <c r="L291" s="312"/>
      <c r="M291" s="312"/>
      <c r="N291" s="312"/>
      <c r="O291" s="312"/>
    </row>
    <row r="292" spans="1:15" x14ac:dyDescent="0.2">
      <c r="A292" s="312"/>
      <c r="B292" s="312"/>
      <c r="C292" s="313"/>
      <c r="D292" s="312"/>
      <c r="E292" s="312"/>
      <c r="F292" s="312"/>
      <c r="G292" s="312"/>
      <c r="H292" s="312"/>
      <c r="I292" s="312"/>
      <c r="J292" s="312"/>
      <c r="K292" s="312"/>
      <c r="L292" s="312"/>
      <c r="M292" s="312"/>
      <c r="N292" s="312"/>
      <c r="O292" s="312"/>
    </row>
    <row r="293" spans="1:15" x14ac:dyDescent="0.2">
      <c r="A293" s="312"/>
      <c r="B293" s="312"/>
      <c r="C293" s="313"/>
      <c r="D293" s="312"/>
      <c r="E293" s="312"/>
      <c r="F293" s="312"/>
      <c r="G293" s="312"/>
      <c r="H293" s="312"/>
      <c r="I293" s="312"/>
      <c r="J293" s="312"/>
      <c r="K293" s="312"/>
      <c r="L293" s="312"/>
      <c r="M293" s="312"/>
      <c r="N293" s="312"/>
      <c r="O293" s="312"/>
    </row>
    <row r="294" spans="1:15" x14ac:dyDescent="0.2">
      <c r="A294" s="312"/>
      <c r="B294" s="312"/>
      <c r="C294" s="313"/>
      <c r="D294" s="312"/>
      <c r="E294" s="312"/>
      <c r="F294" s="312"/>
      <c r="G294" s="312"/>
      <c r="H294" s="312"/>
      <c r="I294" s="312"/>
      <c r="J294" s="312"/>
      <c r="K294" s="312"/>
      <c r="L294" s="312"/>
      <c r="M294" s="312"/>
      <c r="N294" s="312"/>
      <c r="O294" s="312"/>
    </row>
    <row r="295" spans="1:15" x14ac:dyDescent="0.2">
      <c r="A295" s="312"/>
      <c r="B295" s="312"/>
      <c r="C295" s="313"/>
      <c r="D295" s="312"/>
      <c r="E295" s="312"/>
      <c r="F295" s="312"/>
      <c r="G295" s="312"/>
      <c r="H295" s="312"/>
      <c r="I295" s="312"/>
      <c r="J295" s="312"/>
      <c r="K295" s="312"/>
      <c r="L295" s="312"/>
      <c r="M295" s="312"/>
      <c r="N295" s="312"/>
      <c r="O295" s="312"/>
    </row>
    <row r="296" spans="1:15" x14ac:dyDescent="0.2">
      <c r="A296" s="312"/>
      <c r="B296" s="312"/>
      <c r="C296" s="313"/>
      <c r="D296" s="312"/>
      <c r="E296" s="312"/>
      <c r="F296" s="312"/>
      <c r="G296" s="312"/>
      <c r="H296" s="312"/>
      <c r="I296" s="312"/>
      <c r="J296" s="312"/>
      <c r="K296" s="312"/>
      <c r="L296" s="312"/>
      <c r="M296" s="312"/>
      <c r="N296" s="312"/>
      <c r="O296" s="312"/>
    </row>
    <row r="297" spans="1:15" x14ac:dyDescent="0.2">
      <c r="A297" s="312"/>
      <c r="B297" s="312"/>
      <c r="C297" s="313"/>
      <c r="D297" s="312"/>
      <c r="E297" s="312"/>
      <c r="F297" s="312"/>
      <c r="G297" s="312"/>
      <c r="H297" s="312"/>
      <c r="I297" s="312"/>
      <c r="J297" s="312"/>
      <c r="K297" s="312"/>
      <c r="L297" s="312"/>
      <c r="M297" s="312"/>
      <c r="N297" s="312"/>
      <c r="O297" s="312"/>
    </row>
    <row r="298" spans="1:15" x14ac:dyDescent="0.2">
      <c r="A298" s="312"/>
      <c r="B298" s="312"/>
      <c r="C298" s="313"/>
      <c r="D298" s="312"/>
      <c r="E298" s="312"/>
      <c r="F298" s="312"/>
      <c r="G298" s="312"/>
      <c r="H298" s="312"/>
      <c r="I298" s="312"/>
      <c r="J298" s="312"/>
      <c r="K298" s="312"/>
      <c r="L298" s="312"/>
      <c r="M298" s="312"/>
      <c r="N298" s="312"/>
      <c r="O298" s="312"/>
    </row>
    <row r="299" spans="1:15" x14ac:dyDescent="0.2">
      <c r="A299" s="312"/>
      <c r="B299" s="312"/>
      <c r="C299" s="313"/>
      <c r="D299" s="312"/>
      <c r="E299" s="312"/>
      <c r="F299" s="312"/>
      <c r="G299" s="312"/>
      <c r="H299" s="312"/>
      <c r="I299" s="312"/>
      <c r="J299" s="312"/>
      <c r="K299" s="312"/>
      <c r="L299" s="312"/>
      <c r="M299" s="312"/>
      <c r="N299" s="312"/>
      <c r="O299" s="312"/>
    </row>
    <row r="300" spans="1:15" x14ac:dyDescent="0.2">
      <c r="A300" s="312"/>
      <c r="B300" s="312"/>
      <c r="C300" s="313"/>
      <c r="D300" s="312"/>
      <c r="E300" s="312"/>
      <c r="F300" s="312"/>
      <c r="G300" s="312"/>
      <c r="H300" s="312"/>
      <c r="I300" s="312"/>
      <c r="J300" s="312"/>
      <c r="K300" s="312"/>
      <c r="L300" s="312"/>
      <c r="M300" s="312"/>
      <c r="N300" s="312"/>
      <c r="O300" s="312"/>
    </row>
    <row r="301" spans="1:15" x14ac:dyDescent="0.2">
      <c r="A301" s="312"/>
      <c r="B301" s="312"/>
      <c r="C301" s="313"/>
      <c r="D301" s="312"/>
      <c r="E301" s="312"/>
      <c r="F301" s="312"/>
      <c r="G301" s="312"/>
      <c r="H301" s="312"/>
      <c r="I301" s="312"/>
      <c r="J301" s="312"/>
      <c r="K301" s="312"/>
      <c r="L301" s="312"/>
      <c r="M301" s="312"/>
      <c r="N301" s="312"/>
      <c r="O301" s="312"/>
    </row>
    <row r="302" spans="1:15" x14ac:dyDescent="0.2">
      <c r="A302" s="312"/>
      <c r="B302" s="312"/>
      <c r="C302" s="313"/>
      <c r="D302" s="312"/>
      <c r="E302" s="312"/>
      <c r="F302" s="312"/>
      <c r="G302" s="312"/>
      <c r="H302" s="312"/>
      <c r="I302" s="312"/>
      <c r="J302" s="312"/>
      <c r="K302" s="312"/>
      <c r="L302" s="312"/>
      <c r="M302" s="312"/>
      <c r="N302" s="312"/>
      <c r="O302" s="312"/>
    </row>
    <row r="303" spans="1:15" x14ac:dyDescent="0.2">
      <c r="A303" s="312"/>
      <c r="B303" s="312"/>
      <c r="C303" s="313"/>
      <c r="D303" s="312"/>
      <c r="E303" s="312"/>
      <c r="F303" s="312"/>
      <c r="G303" s="312"/>
      <c r="H303" s="312"/>
      <c r="I303" s="312"/>
      <c r="J303" s="312"/>
      <c r="K303" s="312"/>
      <c r="L303" s="312"/>
      <c r="M303" s="312"/>
      <c r="N303" s="312"/>
      <c r="O303" s="312"/>
    </row>
    <row r="304" spans="1:15" x14ac:dyDescent="0.2">
      <c r="A304" s="312"/>
      <c r="B304" s="312"/>
      <c r="C304" s="313"/>
      <c r="D304" s="312"/>
      <c r="E304" s="312"/>
      <c r="F304" s="312"/>
      <c r="G304" s="312"/>
      <c r="H304" s="312"/>
      <c r="I304" s="312"/>
      <c r="J304" s="312"/>
      <c r="K304" s="312"/>
      <c r="L304" s="312"/>
      <c r="M304" s="312"/>
      <c r="N304" s="312"/>
      <c r="O304" s="312"/>
    </row>
    <row r="305" spans="1:15" x14ac:dyDescent="0.2">
      <c r="A305" s="312"/>
      <c r="B305" s="312"/>
      <c r="C305" s="313"/>
      <c r="D305" s="312"/>
      <c r="E305" s="312"/>
      <c r="F305" s="312"/>
      <c r="G305" s="312"/>
      <c r="H305" s="312"/>
      <c r="I305" s="312"/>
      <c r="J305" s="312"/>
      <c r="K305" s="312"/>
      <c r="L305" s="312"/>
      <c r="M305" s="312"/>
      <c r="N305" s="312"/>
      <c r="O305" s="312"/>
    </row>
    <row r="306" spans="1:15" x14ac:dyDescent="0.2">
      <c r="A306" s="312"/>
      <c r="B306" s="312"/>
      <c r="C306" s="313"/>
      <c r="D306" s="312"/>
      <c r="E306" s="312"/>
      <c r="F306" s="312"/>
      <c r="G306" s="312"/>
      <c r="H306" s="312"/>
      <c r="I306" s="312"/>
      <c r="J306" s="312"/>
      <c r="K306" s="312"/>
      <c r="L306" s="312"/>
      <c r="M306" s="312"/>
      <c r="N306" s="312"/>
      <c r="O306" s="312"/>
    </row>
    <row r="307" spans="1:15" x14ac:dyDescent="0.2">
      <c r="A307" s="312"/>
      <c r="B307" s="312"/>
      <c r="C307" s="313"/>
      <c r="D307" s="312"/>
      <c r="E307" s="312"/>
      <c r="F307" s="312"/>
      <c r="G307" s="312"/>
      <c r="H307" s="312"/>
      <c r="I307" s="312"/>
      <c r="J307" s="312"/>
      <c r="K307" s="312"/>
      <c r="L307" s="312"/>
      <c r="M307" s="312"/>
      <c r="N307" s="312"/>
      <c r="O307" s="312"/>
    </row>
    <row r="308" spans="1:15" x14ac:dyDescent="0.2">
      <c r="A308" s="312"/>
      <c r="B308" s="312"/>
      <c r="C308" s="313"/>
      <c r="D308" s="312"/>
      <c r="E308" s="312"/>
      <c r="F308" s="312"/>
      <c r="G308" s="312"/>
      <c r="H308" s="312"/>
      <c r="I308" s="312"/>
      <c r="J308" s="312"/>
      <c r="K308" s="312"/>
      <c r="L308" s="312"/>
      <c r="M308" s="312"/>
      <c r="N308" s="312"/>
      <c r="O308" s="312"/>
    </row>
    <row r="309" spans="1:15" x14ac:dyDescent="0.2">
      <c r="A309" s="312"/>
      <c r="B309" s="312"/>
      <c r="C309" s="313"/>
      <c r="D309" s="312"/>
      <c r="E309" s="312"/>
      <c r="F309" s="312"/>
      <c r="G309" s="312"/>
      <c r="H309" s="312"/>
      <c r="I309" s="312"/>
      <c r="J309" s="312"/>
      <c r="K309" s="312"/>
      <c r="L309" s="312"/>
      <c r="M309" s="312"/>
      <c r="N309" s="312"/>
      <c r="O309" s="312"/>
    </row>
    <row r="310" spans="1:15" x14ac:dyDescent="0.2">
      <c r="A310" s="312"/>
      <c r="B310" s="312"/>
      <c r="C310" s="313"/>
      <c r="D310" s="312"/>
      <c r="E310" s="312"/>
      <c r="F310" s="312"/>
      <c r="G310" s="312"/>
      <c r="H310" s="312"/>
      <c r="I310" s="312"/>
      <c r="J310" s="312"/>
      <c r="K310" s="312"/>
      <c r="L310" s="312"/>
      <c r="M310" s="312"/>
      <c r="N310" s="312"/>
      <c r="O310" s="312"/>
    </row>
    <row r="311" spans="1:15" x14ac:dyDescent="0.2">
      <c r="A311" s="312"/>
      <c r="B311" s="312"/>
      <c r="C311" s="313"/>
      <c r="D311" s="312"/>
      <c r="E311" s="312"/>
      <c r="F311" s="312"/>
      <c r="G311" s="312"/>
      <c r="H311" s="312"/>
      <c r="I311" s="312"/>
      <c r="J311" s="312"/>
      <c r="K311" s="312"/>
      <c r="L311" s="312"/>
      <c r="M311" s="312"/>
      <c r="N311" s="312"/>
      <c r="O311" s="312"/>
    </row>
    <row r="312" spans="1:15" x14ac:dyDescent="0.2">
      <c r="A312" s="312"/>
      <c r="B312" s="312"/>
      <c r="C312" s="313"/>
      <c r="D312" s="312"/>
      <c r="E312" s="312"/>
      <c r="F312" s="312"/>
      <c r="G312" s="312"/>
      <c r="H312" s="312"/>
      <c r="I312" s="312"/>
      <c r="J312" s="312"/>
      <c r="K312" s="312"/>
      <c r="L312" s="312"/>
      <c r="M312" s="312"/>
      <c r="N312" s="312"/>
      <c r="O312" s="312"/>
    </row>
    <row r="313" spans="1:15" x14ac:dyDescent="0.2">
      <c r="A313" s="312"/>
      <c r="B313" s="312"/>
      <c r="C313" s="313"/>
      <c r="D313" s="312"/>
      <c r="E313" s="312"/>
      <c r="F313" s="312"/>
      <c r="G313" s="312"/>
      <c r="H313" s="312"/>
      <c r="I313" s="312"/>
      <c r="J313" s="312"/>
      <c r="K313" s="312"/>
      <c r="L313" s="312"/>
      <c r="M313" s="312"/>
      <c r="N313" s="312"/>
      <c r="O313" s="312"/>
    </row>
    <row r="314" spans="1:15" x14ac:dyDescent="0.2">
      <c r="A314" s="312"/>
      <c r="B314" s="312"/>
      <c r="C314" s="313"/>
      <c r="D314" s="312"/>
      <c r="E314" s="312"/>
      <c r="F314" s="312"/>
      <c r="G314" s="312"/>
      <c r="H314" s="312"/>
      <c r="I314" s="312"/>
      <c r="J314" s="312"/>
      <c r="K314" s="312"/>
      <c r="L314" s="312"/>
      <c r="M314" s="312"/>
      <c r="N314" s="312"/>
      <c r="O314" s="312"/>
    </row>
    <row r="315" spans="1:15" x14ac:dyDescent="0.2">
      <c r="A315" s="312"/>
      <c r="B315" s="312"/>
      <c r="C315" s="313"/>
      <c r="D315" s="312"/>
      <c r="E315" s="312"/>
      <c r="F315" s="312"/>
      <c r="G315" s="312"/>
      <c r="H315" s="312"/>
      <c r="I315" s="312"/>
      <c r="J315" s="312"/>
      <c r="K315" s="312"/>
      <c r="L315" s="312"/>
      <c r="M315" s="312"/>
      <c r="N315" s="312"/>
      <c r="O315" s="312"/>
    </row>
    <row r="316" spans="1:15" x14ac:dyDescent="0.2">
      <c r="A316" s="312"/>
      <c r="B316" s="312"/>
      <c r="C316" s="313"/>
      <c r="D316" s="312"/>
      <c r="E316" s="312"/>
      <c r="F316" s="312"/>
      <c r="G316" s="312"/>
      <c r="H316" s="312"/>
      <c r="I316" s="312"/>
      <c r="J316" s="312"/>
      <c r="K316" s="312"/>
      <c r="L316" s="312"/>
      <c r="M316" s="312"/>
      <c r="N316" s="312"/>
      <c r="O316" s="312"/>
    </row>
    <row r="317" spans="1:15" x14ac:dyDescent="0.2">
      <c r="A317" s="312"/>
      <c r="B317" s="312"/>
      <c r="C317" s="313"/>
      <c r="D317" s="312"/>
      <c r="E317" s="312"/>
      <c r="F317" s="312"/>
      <c r="G317" s="312"/>
      <c r="H317" s="312"/>
      <c r="I317" s="312"/>
      <c r="J317" s="312"/>
      <c r="K317" s="312"/>
      <c r="L317" s="312"/>
      <c r="M317" s="312"/>
      <c r="N317" s="312"/>
      <c r="O317" s="312"/>
    </row>
    <row r="318" spans="1:15" x14ac:dyDescent="0.2">
      <c r="A318" s="312"/>
      <c r="B318" s="312"/>
      <c r="C318" s="313"/>
      <c r="D318" s="312"/>
      <c r="E318" s="312"/>
      <c r="F318" s="312"/>
      <c r="G318" s="312"/>
      <c r="H318" s="312"/>
      <c r="I318" s="312"/>
      <c r="J318" s="312"/>
      <c r="K318" s="312"/>
      <c r="L318" s="312"/>
      <c r="M318" s="312"/>
      <c r="N318" s="312"/>
      <c r="O318" s="312"/>
    </row>
    <row r="319" spans="1:15" x14ac:dyDescent="0.2">
      <c r="A319" s="312"/>
      <c r="B319" s="312"/>
      <c r="C319" s="313"/>
      <c r="D319" s="312"/>
      <c r="E319" s="312"/>
      <c r="F319" s="312"/>
      <c r="G319" s="312"/>
      <c r="H319" s="312"/>
      <c r="I319" s="312"/>
      <c r="J319" s="312"/>
      <c r="K319" s="312"/>
      <c r="L319" s="312"/>
      <c r="M319" s="312"/>
      <c r="N319" s="312"/>
      <c r="O319" s="312"/>
    </row>
    <row r="320" spans="1:15" x14ac:dyDescent="0.2">
      <c r="A320" s="312"/>
      <c r="B320" s="312"/>
      <c r="C320" s="313"/>
      <c r="D320" s="312"/>
      <c r="E320" s="312"/>
      <c r="F320" s="312"/>
      <c r="G320" s="312"/>
      <c r="H320" s="312"/>
      <c r="I320" s="312"/>
      <c r="J320" s="312"/>
      <c r="K320" s="312"/>
      <c r="L320" s="312"/>
      <c r="M320" s="312"/>
      <c r="N320" s="312"/>
      <c r="O320" s="312"/>
    </row>
    <row r="321" spans="1:15" x14ac:dyDescent="0.2">
      <c r="A321" s="312"/>
      <c r="B321" s="312"/>
      <c r="C321" s="313"/>
      <c r="D321" s="312"/>
      <c r="E321" s="312"/>
      <c r="F321" s="312"/>
      <c r="G321" s="312"/>
      <c r="H321" s="312"/>
      <c r="I321" s="312"/>
      <c r="J321" s="312"/>
      <c r="K321" s="312"/>
      <c r="L321" s="312"/>
      <c r="M321" s="312"/>
      <c r="N321" s="312"/>
      <c r="O321" s="312"/>
    </row>
    <row r="322" spans="1:15" x14ac:dyDescent="0.2">
      <c r="A322" s="312"/>
      <c r="B322" s="312"/>
      <c r="C322" s="313"/>
      <c r="D322" s="312"/>
      <c r="E322" s="312"/>
      <c r="F322" s="312"/>
      <c r="G322" s="312"/>
      <c r="H322" s="312"/>
      <c r="I322" s="312"/>
      <c r="J322" s="312"/>
      <c r="K322" s="312"/>
      <c r="L322" s="312"/>
      <c r="M322" s="312"/>
      <c r="N322" s="312"/>
      <c r="O322" s="312"/>
    </row>
    <row r="323" spans="1:15" x14ac:dyDescent="0.2">
      <c r="A323" s="312"/>
      <c r="B323" s="312"/>
      <c r="C323" s="313"/>
      <c r="D323" s="312"/>
      <c r="E323" s="312"/>
      <c r="F323" s="312"/>
      <c r="G323" s="312"/>
      <c r="H323" s="312"/>
      <c r="I323" s="312"/>
      <c r="J323" s="312"/>
      <c r="K323" s="312"/>
      <c r="L323" s="312"/>
      <c r="M323" s="312"/>
      <c r="N323" s="312"/>
      <c r="O323" s="312"/>
    </row>
    <row r="324" spans="1:15" x14ac:dyDescent="0.2">
      <c r="A324" s="312"/>
      <c r="B324" s="312"/>
      <c r="C324" s="313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</row>
    <row r="325" spans="1:15" x14ac:dyDescent="0.2">
      <c r="A325" s="312"/>
      <c r="B325" s="312"/>
      <c r="C325" s="313"/>
      <c r="D325" s="312"/>
      <c r="E325" s="312"/>
      <c r="F325" s="312"/>
      <c r="G325" s="312"/>
      <c r="H325" s="312"/>
      <c r="I325" s="312"/>
      <c r="J325" s="312"/>
      <c r="K325" s="312"/>
      <c r="L325" s="312"/>
      <c r="M325" s="312"/>
      <c r="N325" s="312"/>
      <c r="O325" s="312"/>
    </row>
    <row r="326" spans="1:15" x14ac:dyDescent="0.2">
      <c r="A326" s="312"/>
      <c r="B326" s="312"/>
      <c r="C326" s="313"/>
      <c r="D326" s="312"/>
      <c r="E326" s="312"/>
      <c r="F326" s="312"/>
      <c r="G326" s="312"/>
      <c r="H326" s="312"/>
      <c r="I326" s="312"/>
      <c r="J326" s="312"/>
      <c r="K326" s="312"/>
      <c r="L326" s="312"/>
      <c r="M326" s="312"/>
      <c r="N326" s="312"/>
      <c r="O326" s="312"/>
    </row>
    <row r="327" spans="1:15" x14ac:dyDescent="0.2">
      <c r="A327" s="312"/>
      <c r="B327" s="312"/>
      <c r="C327" s="313"/>
      <c r="D327" s="312"/>
      <c r="E327" s="312"/>
      <c r="F327" s="312"/>
      <c r="G327" s="312"/>
      <c r="H327" s="312"/>
      <c r="I327" s="312"/>
      <c r="J327" s="312"/>
      <c r="K327" s="312"/>
      <c r="L327" s="312"/>
      <c r="M327" s="312"/>
      <c r="N327" s="312"/>
      <c r="O327" s="312"/>
    </row>
    <row r="328" spans="1:15" x14ac:dyDescent="0.2">
      <c r="A328" s="312"/>
      <c r="B328" s="312"/>
      <c r="C328" s="313"/>
      <c r="D328" s="312"/>
      <c r="E328" s="312"/>
      <c r="F328" s="312"/>
      <c r="G328" s="312"/>
      <c r="H328" s="312"/>
      <c r="I328" s="312"/>
      <c r="J328" s="312"/>
      <c r="K328" s="312"/>
      <c r="L328" s="312"/>
      <c r="M328" s="312"/>
      <c r="N328" s="312"/>
      <c r="O328" s="312"/>
    </row>
    <row r="329" spans="1:15" x14ac:dyDescent="0.2">
      <c r="A329" s="312"/>
      <c r="B329" s="312"/>
      <c r="C329" s="313"/>
      <c r="D329" s="312"/>
      <c r="E329" s="312"/>
      <c r="F329" s="312"/>
      <c r="G329" s="312"/>
      <c r="H329" s="312"/>
      <c r="I329" s="312"/>
      <c r="J329" s="312"/>
      <c r="K329" s="312"/>
      <c r="L329" s="312"/>
      <c r="M329" s="312"/>
      <c r="N329" s="312"/>
      <c r="O329" s="312"/>
    </row>
    <row r="330" spans="1:15" x14ac:dyDescent="0.2">
      <c r="A330" s="312"/>
      <c r="B330" s="312"/>
      <c r="C330" s="313"/>
      <c r="D330" s="312"/>
      <c r="E330" s="312"/>
      <c r="F330" s="312"/>
      <c r="G330" s="312"/>
      <c r="H330" s="312"/>
      <c r="I330" s="312"/>
      <c r="J330" s="312"/>
      <c r="K330" s="312"/>
      <c r="L330" s="312"/>
      <c r="M330" s="312"/>
      <c r="N330" s="312"/>
      <c r="O330" s="312"/>
    </row>
    <row r="331" spans="1:15" x14ac:dyDescent="0.2">
      <c r="A331" s="312"/>
      <c r="B331" s="312"/>
      <c r="C331" s="313"/>
      <c r="D331" s="312"/>
      <c r="E331" s="312"/>
      <c r="F331" s="312"/>
      <c r="G331" s="312"/>
      <c r="H331" s="312"/>
      <c r="I331" s="312"/>
      <c r="J331" s="312"/>
      <c r="K331" s="312"/>
      <c r="L331" s="312"/>
      <c r="M331" s="312"/>
      <c r="N331" s="312"/>
      <c r="O331" s="312"/>
    </row>
    <row r="332" spans="1:15" x14ac:dyDescent="0.2">
      <c r="A332" s="312"/>
      <c r="B332" s="312"/>
      <c r="C332" s="313"/>
      <c r="D332" s="312"/>
      <c r="E332" s="312"/>
      <c r="F332" s="312"/>
      <c r="G332" s="312"/>
      <c r="H332" s="312"/>
      <c r="I332" s="312"/>
      <c r="J332" s="312"/>
      <c r="K332" s="312"/>
      <c r="L332" s="312"/>
      <c r="M332" s="312"/>
      <c r="N332" s="312"/>
      <c r="O332" s="312"/>
    </row>
    <row r="333" spans="1:15" x14ac:dyDescent="0.2">
      <c r="A333" s="312"/>
      <c r="B333" s="312"/>
      <c r="C333" s="313"/>
      <c r="D333" s="312"/>
      <c r="E333" s="312"/>
      <c r="F333" s="312"/>
      <c r="G333" s="312"/>
      <c r="H333" s="312"/>
      <c r="I333" s="312"/>
      <c r="J333" s="312"/>
      <c r="K333" s="312"/>
      <c r="L333" s="312"/>
      <c r="M333" s="312"/>
      <c r="N333" s="312"/>
      <c r="O333" s="312"/>
    </row>
    <row r="334" spans="1:15" x14ac:dyDescent="0.2">
      <c r="A334" s="312"/>
      <c r="B334" s="312"/>
      <c r="C334" s="313"/>
      <c r="D334" s="312"/>
      <c r="E334" s="312"/>
      <c r="F334" s="312"/>
      <c r="G334" s="312"/>
      <c r="H334" s="312"/>
      <c r="I334" s="312"/>
      <c r="J334" s="312"/>
      <c r="K334" s="312"/>
      <c r="L334" s="312"/>
      <c r="M334" s="312"/>
      <c r="N334" s="312"/>
      <c r="O334" s="312"/>
    </row>
    <row r="335" spans="1:15" x14ac:dyDescent="0.2">
      <c r="A335" s="312"/>
      <c r="B335" s="312"/>
      <c r="C335" s="313"/>
      <c r="D335" s="312"/>
      <c r="E335" s="312"/>
      <c r="F335" s="312"/>
      <c r="G335" s="312"/>
      <c r="H335" s="312"/>
      <c r="I335" s="312"/>
      <c r="J335" s="312"/>
      <c r="K335" s="312"/>
      <c r="L335" s="312"/>
      <c r="M335" s="312"/>
      <c r="N335" s="312"/>
      <c r="O335" s="312"/>
    </row>
    <row r="336" spans="1:15" x14ac:dyDescent="0.2">
      <c r="A336" s="312"/>
      <c r="B336" s="312"/>
      <c r="C336" s="313"/>
      <c r="D336" s="312"/>
      <c r="E336" s="312"/>
      <c r="F336" s="312"/>
      <c r="G336" s="312"/>
      <c r="H336" s="312"/>
      <c r="I336" s="312"/>
      <c r="J336" s="312"/>
      <c r="K336" s="312"/>
      <c r="L336" s="312"/>
      <c r="M336" s="312"/>
      <c r="N336" s="312"/>
      <c r="O336" s="312"/>
    </row>
    <row r="337" spans="1:15" x14ac:dyDescent="0.2">
      <c r="A337" s="312"/>
      <c r="B337" s="312"/>
      <c r="C337" s="313"/>
      <c r="D337" s="312"/>
      <c r="E337" s="312"/>
      <c r="F337" s="312"/>
      <c r="G337" s="312"/>
      <c r="H337" s="312"/>
      <c r="I337" s="312"/>
      <c r="J337" s="312"/>
      <c r="K337" s="312"/>
      <c r="L337" s="312"/>
      <c r="M337" s="312"/>
      <c r="N337" s="312"/>
      <c r="O337" s="312"/>
    </row>
    <row r="338" spans="1:15" x14ac:dyDescent="0.2">
      <c r="A338" s="312"/>
      <c r="B338" s="312"/>
      <c r="C338" s="313"/>
      <c r="D338" s="312"/>
      <c r="E338" s="312"/>
      <c r="F338" s="312"/>
      <c r="G338" s="312"/>
      <c r="H338" s="312"/>
      <c r="I338" s="312"/>
      <c r="J338" s="312"/>
      <c r="K338" s="312"/>
      <c r="L338" s="312"/>
      <c r="M338" s="312"/>
      <c r="N338" s="312"/>
      <c r="O338" s="312"/>
    </row>
    <row r="339" spans="1:15" x14ac:dyDescent="0.2">
      <c r="A339" s="312"/>
      <c r="B339" s="312"/>
      <c r="C339" s="313"/>
      <c r="D339" s="312"/>
      <c r="E339" s="312"/>
      <c r="F339" s="312"/>
      <c r="G339" s="312"/>
      <c r="H339" s="312"/>
      <c r="I339" s="312"/>
      <c r="J339" s="312"/>
      <c r="K339" s="312"/>
      <c r="L339" s="312"/>
      <c r="M339" s="312"/>
      <c r="N339" s="312"/>
      <c r="O339" s="312"/>
    </row>
    <row r="340" spans="1:15" x14ac:dyDescent="0.2">
      <c r="A340" s="312"/>
      <c r="B340" s="312"/>
      <c r="C340" s="313"/>
      <c r="D340" s="312"/>
      <c r="E340" s="312"/>
      <c r="F340" s="312"/>
      <c r="G340" s="312"/>
      <c r="H340" s="312"/>
      <c r="I340" s="312"/>
      <c r="J340" s="312"/>
      <c r="K340" s="312"/>
      <c r="L340" s="312"/>
      <c r="M340" s="312"/>
      <c r="N340" s="312"/>
      <c r="O340" s="312"/>
    </row>
    <row r="341" spans="1:15" x14ac:dyDescent="0.2">
      <c r="A341" s="312"/>
      <c r="B341" s="312"/>
      <c r="C341" s="313"/>
      <c r="D341" s="312"/>
      <c r="E341" s="312"/>
      <c r="F341" s="312"/>
      <c r="G341" s="312"/>
      <c r="H341" s="312"/>
      <c r="I341" s="312"/>
      <c r="J341" s="312"/>
      <c r="K341" s="312"/>
      <c r="L341" s="312"/>
      <c r="M341" s="312"/>
      <c r="N341" s="312"/>
      <c r="O341" s="312"/>
    </row>
    <row r="342" spans="1:15" x14ac:dyDescent="0.2">
      <c r="A342" s="312"/>
      <c r="B342" s="312"/>
      <c r="C342" s="313"/>
      <c r="D342" s="312"/>
      <c r="E342" s="312"/>
      <c r="F342" s="312"/>
      <c r="G342" s="312"/>
      <c r="H342" s="312"/>
      <c r="I342" s="312"/>
      <c r="J342" s="312"/>
      <c r="K342" s="312"/>
      <c r="L342" s="312"/>
      <c r="M342" s="312"/>
      <c r="N342" s="312"/>
      <c r="O342" s="312"/>
    </row>
    <row r="343" spans="1:15" x14ac:dyDescent="0.2">
      <c r="A343" s="312"/>
      <c r="B343" s="312"/>
      <c r="C343" s="313"/>
      <c r="D343" s="312"/>
      <c r="E343" s="312"/>
      <c r="F343" s="312"/>
      <c r="G343" s="312"/>
      <c r="H343" s="312"/>
      <c r="I343" s="312"/>
      <c r="J343" s="312"/>
      <c r="K343" s="312"/>
      <c r="L343" s="312"/>
      <c r="M343" s="312"/>
      <c r="N343" s="312"/>
      <c r="O343" s="312"/>
    </row>
    <row r="344" spans="1:15" x14ac:dyDescent="0.2">
      <c r="A344" s="312"/>
      <c r="B344" s="312"/>
      <c r="C344" s="313"/>
      <c r="D344" s="312"/>
      <c r="E344" s="312"/>
      <c r="F344" s="312"/>
      <c r="G344" s="312"/>
      <c r="H344" s="312"/>
      <c r="I344" s="312"/>
      <c r="J344" s="312"/>
      <c r="K344" s="312"/>
      <c r="L344" s="312"/>
      <c r="M344" s="312"/>
      <c r="N344" s="312"/>
      <c r="O344" s="312"/>
    </row>
    <row r="345" spans="1:15" x14ac:dyDescent="0.2">
      <c r="A345" s="312"/>
      <c r="B345" s="312"/>
      <c r="C345" s="313"/>
      <c r="D345" s="312"/>
      <c r="E345" s="312"/>
      <c r="F345" s="312"/>
      <c r="G345" s="312"/>
      <c r="H345" s="312"/>
      <c r="I345" s="312"/>
      <c r="J345" s="312"/>
      <c r="K345" s="312"/>
      <c r="L345" s="312"/>
      <c r="M345" s="312"/>
      <c r="N345" s="312"/>
      <c r="O345" s="312"/>
    </row>
    <row r="346" spans="1:15" x14ac:dyDescent="0.2">
      <c r="A346" s="312"/>
      <c r="B346" s="312"/>
      <c r="C346" s="313"/>
      <c r="D346" s="312"/>
      <c r="E346" s="312"/>
      <c r="F346" s="312"/>
      <c r="G346" s="312"/>
      <c r="H346" s="312"/>
      <c r="I346" s="312"/>
      <c r="J346" s="312"/>
      <c r="K346" s="312"/>
      <c r="L346" s="312"/>
      <c r="M346" s="312"/>
      <c r="N346" s="312"/>
      <c r="O346" s="312"/>
    </row>
    <row r="347" spans="1:15" x14ac:dyDescent="0.2">
      <c r="A347" s="312"/>
      <c r="B347" s="312"/>
      <c r="C347" s="313"/>
      <c r="D347" s="312"/>
      <c r="E347" s="312"/>
      <c r="F347" s="312"/>
      <c r="G347" s="312"/>
      <c r="H347" s="312"/>
      <c r="I347" s="312"/>
      <c r="J347" s="312"/>
      <c r="K347" s="312"/>
      <c r="L347" s="312"/>
      <c r="M347" s="312"/>
      <c r="N347" s="312"/>
      <c r="O347" s="312"/>
    </row>
    <row r="348" spans="1:15" x14ac:dyDescent="0.2">
      <c r="A348" s="312"/>
      <c r="B348" s="312"/>
      <c r="C348" s="313"/>
      <c r="D348" s="312"/>
      <c r="E348" s="312"/>
      <c r="F348" s="312"/>
      <c r="G348" s="312"/>
      <c r="H348" s="312"/>
      <c r="I348" s="312"/>
      <c r="J348" s="312"/>
      <c r="K348" s="312"/>
      <c r="L348" s="312"/>
      <c r="M348" s="312"/>
      <c r="N348" s="312"/>
      <c r="O348" s="312"/>
    </row>
    <row r="349" spans="1:15" x14ac:dyDescent="0.2">
      <c r="A349" s="312"/>
      <c r="B349" s="312"/>
      <c r="C349" s="313"/>
      <c r="D349" s="312"/>
      <c r="E349" s="312"/>
      <c r="F349" s="312"/>
      <c r="G349" s="312"/>
      <c r="H349" s="312"/>
      <c r="I349" s="312"/>
      <c r="J349" s="312"/>
      <c r="K349" s="312"/>
      <c r="L349" s="312"/>
      <c r="M349" s="312"/>
      <c r="N349" s="312"/>
      <c r="O349" s="312"/>
    </row>
    <row r="350" spans="1:15" x14ac:dyDescent="0.2">
      <c r="A350" s="312"/>
      <c r="B350" s="312"/>
      <c r="C350" s="313"/>
      <c r="D350" s="312"/>
      <c r="E350" s="312"/>
      <c r="F350" s="312"/>
      <c r="G350" s="312"/>
      <c r="H350" s="312"/>
      <c r="I350" s="312"/>
      <c r="J350" s="312"/>
      <c r="K350" s="312"/>
      <c r="L350" s="312"/>
      <c r="M350" s="312"/>
      <c r="N350" s="312"/>
      <c r="O350" s="312"/>
    </row>
    <row r="351" spans="1:15" x14ac:dyDescent="0.2">
      <c r="A351" s="312"/>
      <c r="B351" s="312"/>
      <c r="C351" s="313"/>
      <c r="D351" s="312"/>
      <c r="E351" s="312"/>
      <c r="F351" s="312"/>
      <c r="G351" s="312"/>
      <c r="H351" s="312"/>
      <c r="I351" s="312"/>
      <c r="J351" s="312"/>
      <c r="K351" s="312"/>
      <c r="L351" s="312"/>
      <c r="M351" s="312"/>
      <c r="N351" s="312"/>
      <c r="O351" s="312"/>
    </row>
    <row r="352" spans="1:15" x14ac:dyDescent="0.2">
      <c r="A352" s="312"/>
      <c r="B352" s="312"/>
      <c r="C352" s="313"/>
      <c r="D352" s="312"/>
      <c r="E352" s="312"/>
      <c r="F352" s="312"/>
      <c r="G352" s="312"/>
      <c r="H352" s="312"/>
      <c r="I352" s="312"/>
      <c r="J352" s="312"/>
      <c r="K352" s="312"/>
      <c r="L352" s="312"/>
      <c r="M352" s="312"/>
      <c r="N352" s="312"/>
      <c r="O352" s="312"/>
    </row>
    <row r="353" spans="1:15" x14ac:dyDescent="0.2">
      <c r="A353" s="312"/>
      <c r="B353" s="312"/>
      <c r="C353" s="313"/>
      <c r="D353" s="312"/>
      <c r="E353" s="312"/>
      <c r="F353" s="312"/>
      <c r="G353" s="312"/>
      <c r="H353" s="312"/>
      <c r="I353" s="312"/>
      <c r="J353" s="312"/>
      <c r="K353" s="312"/>
      <c r="L353" s="312"/>
      <c r="M353" s="312"/>
      <c r="N353" s="312"/>
      <c r="O353" s="312"/>
    </row>
    <row r="354" spans="1:15" x14ac:dyDescent="0.2">
      <c r="A354" s="312"/>
      <c r="B354" s="312"/>
      <c r="C354" s="313"/>
      <c r="D354" s="312"/>
      <c r="E354" s="312"/>
      <c r="F354" s="312"/>
      <c r="G354" s="312"/>
      <c r="H354" s="312"/>
      <c r="I354" s="312"/>
      <c r="J354" s="312"/>
      <c r="K354" s="312"/>
      <c r="L354" s="312"/>
      <c r="M354" s="312"/>
      <c r="N354" s="312"/>
      <c r="O354" s="312"/>
    </row>
    <row r="355" spans="1:15" x14ac:dyDescent="0.2">
      <c r="A355" s="312"/>
      <c r="B355" s="312"/>
      <c r="C355" s="313"/>
      <c r="D355" s="312"/>
      <c r="E355" s="312"/>
      <c r="F355" s="312"/>
      <c r="G355" s="312"/>
      <c r="H355" s="312"/>
      <c r="I355" s="312"/>
      <c r="J355" s="312"/>
      <c r="K355" s="312"/>
      <c r="L355" s="312"/>
      <c r="M355" s="312"/>
      <c r="N355" s="312"/>
      <c r="O355" s="312"/>
    </row>
    <row r="356" spans="1:15" x14ac:dyDescent="0.2">
      <c r="A356" s="312"/>
      <c r="B356" s="312"/>
      <c r="C356" s="313"/>
      <c r="D356" s="312"/>
      <c r="E356" s="312"/>
      <c r="F356" s="312"/>
      <c r="G356" s="312"/>
      <c r="H356" s="312"/>
      <c r="I356" s="312"/>
      <c r="J356" s="312"/>
      <c r="K356" s="312"/>
      <c r="L356" s="312"/>
      <c r="M356" s="312"/>
      <c r="N356" s="312"/>
      <c r="O356" s="312"/>
    </row>
    <row r="357" spans="1:15" x14ac:dyDescent="0.2">
      <c r="A357" s="312"/>
      <c r="B357" s="312"/>
      <c r="C357" s="313"/>
      <c r="D357" s="312"/>
      <c r="E357" s="312"/>
      <c r="F357" s="312"/>
      <c r="G357" s="312"/>
      <c r="H357" s="312"/>
      <c r="I357" s="312"/>
      <c r="J357" s="312"/>
      <c r="K357" s="312"/>
      <c r="L357" s="312"/>
      <c r="M357" s="312"/>
      <c r="N357" s="312"/>
      <c r="O357" s="312"/>
    </row>
    <row r="358" spans="1:15" x14ac:dyDescent="0.2">
      <c r="A358" s="312"/>
      <c r="B358" s="312"/>
      <c r="C358" s="313"/>
      <c r="D358" s="312"/>
      <c r="E358" s="312"/>
      <c r="F358" s="312"/>
      <c r="G358" s="312"/>
      <c r="H358" s="312"/>
      <c r="I358" s="312"/>
      <c r="J358" s="312"/>
      <c r="K358" s="312"/>
      <c r="L358" s="312"/>
      <c r="M358" s="312"/>
      <c r="N358" s="312"/>
      <c r="O358" s="312"/>
    </row>
    <row r="359" spans="1:15" x14ac:dyDescent="0.2">
      <c r="A359" s="312"/>
      <c r="B359" s="312"/>
      <c r="C359" s="313"/>
      <c r="D359" s="312"/>
      <c r="E359" s="312"/>
      <c r="F359" s="312"/>
      <c r="G359" s="312"/>
      <c r="H359" s="312"/>
      <c r="I359" s="312"/>
      <c r="J359" s="312"/>
      <c r="K359" s="312"/>
      <c r="L359" s="312"/>
      <c r="M359" s="312"/>
      <c r="N359" s="312"/>
      <c r="O359" s="312"/>
    </row>
    <row r="360" spans="1:15" x14ac:dyDescent="0.2">
      <c r="A360" s="312"/>
      <c r="B360" s="312"/>
      <c r="C360" s="313"/>
      <c r="D360" s="312"/>
      <c r="E360" s="312"/>
      <c r="F360" s="312"/>
      <c r="G360" s="312"/>
      <c r="H360" s="312"/>
      <c r="I360" s="312"/>
      <c r="J360" s="312"/>
      <c r="K360" s="312"/>
      <c r="L360" s="312"/>
      <c r="M360" s="312"/>
      <c r="N360" s="312"/>
      <c r="O360" s="312"/>
    </row>
    <row r="361" spans="1:15" x14ac:dyDescent="0.2">
      <c r="A361" s="312"/>
      <c r="B361" s="312"/>
      <c r="C361" s="313"/>
      <c r="D361" s="312"/>
      <c r="E361" s="312"/>
      <c r="F361" s="312"/>
      <c r="G361" s="312"/>
      <c r="H361" s="312"/>
      <c r="I361" s="312"/>
      <c r="J361" s="312"/>
      <c r="K361" s="312"/>
      <c r="L361" s="312"/>
      <c r="M361" s="312"/>
      <c r="N361" s="312"/>
      <c r="O361" s="312"/>
    </row>
    <row r="362" spans="1:15" x14ac:dyDescent="0.2">
      <c r="A362" s="312"/>
      <c r="B362" s="312"/>
      <c r="C362" s="313"/>
      <c r="D362" s="312"/>
      <c r="E362" s="312"/>
      <c r="F362" s="312"/>
      <c r="G362" s="312"/>
      <c r="H362" s="312"/>
      <c r="I362" s="312"/>
      <c r="J362" s="312"/>
      <c r="K362" s="312"/>
      <c r="L362" s="312"/>
      <c r="M362" s="312"/>
      <c r="N362" s="312"/>
      <c r="O362" s="312"/>
    </row>
    <row r="363" spans="1:15" x14ac:dyDescent="0.2">
      <c r="A363" s="312"/>
      <c r="B363" s="312"/>
      <c r="C363" s="313"/>
      <c r="D363" s="312"/>
      <c r="E363" s="312"/>
      <c r="F363" s="312"/>
      <c r="G363" s="312"/>
      <c r="H363" s="312"/>
      <c r="I363" s="312"/>
      <c r="J363" s="312"/>
      <c r="K363" s="312"/>
      <c r="L363" s="312"/>
      <c r="M363" s="312"/>
      <c r="N363" s="312"/>
      <c r="O363" s="312"/>
    </row>
    <row r="364" spans="1:15" x14ac:dyDescent="0.2">
      <c r="A364" s="312"/>
      <c r="B364" s="312"/>
      <c r="C364" s="313"/>
      <c r="D364" s="312"/>
      <c r="E364" s="312"/>
      <c r="F364" s="312"/>
      <c r="G364" s="312"/>
      <c r="H364" s="312"/>
      <c r="I364" s="312"/>
      <c r="J364" s="312"/>
      <c r="K364" s="312"/>
      <c r="L364" s="312"/>
      <c r="M364" s="312"/>
      <c r="N364" s="312"/>
      <c r="O364" s="312"/>
    </row>
    <row r="365" spans="1:15" x14ac:dyDescent="0.2">
      <c r="A365" s="312"/>
      <c r="B365" s="312"/>
      <c r="C365" s="313"/>
      <c r="D365" s="312"/>
      <c r="E365" s="312"/>
      <c r="F365" s="312"/>
      <c r="G365" s="312"/>
      <c r="H365" s="312"/>
      <c r="I365" s="312"/>
      <c r="J365" s="312"/>
      <c r="K365" s="312"/>
      <c r="L365" s="312"/>
      <c r="M365" s="312"/>
      <c r="N365" s="312"/>
      <c r="O365" s="312"/>
    </row>
    <row r="366" spans="1:15" x14ac:dyDescent="0.2">
      <c r="A366" s="312"/>
      <c r="B366" s="312"/>
      <c r="C366" s="313"/>
      <c r="D366" s="312"/>
      <c r="E366" s="312"/>
      <c r="F366" s="312"/>
      <c r="G366" s="312"/>
      <c r="H366" s="312"/>
      <c r="I366" s="312"/>
      <c r="J366" s="312"/>
      <c r="K366" s="312"/>
      <c r="L366" s="312"/>
      <c r="M366" s="312"/>
      <c r="N366" s="312"/>
      <c r="O366" s="312"/>
    </row>
    <row r="367" spans="1:15" x14ac:dyDescent="0.2">
      <c r="A367" s="312"/>
      <c r="B367" s="312"/>
      <c r="C367" s="313"/>
      <c r="D367" s="312"/>
      <c r="E367" s="312"/>
      <c r="F367" s="312"/>
      <c r="G367" s="312"/>
      <c r="H367" s="312"/>
      <c r="I367" s="312"/>
      <c r="J367" s="312"/>
      <c r="K367" s="312"/>
      <c r="L367" s="312"/>
      <c r="M367" s="312"/>
      <c r="N367" s="312"/>
      <c r="O367" s="312"/>
    </row>
    <row r="368" spans="1:15" x14ac:dyDescent="0.2">
      <c r="A368" s="312"/>
      <c r="B368" s="312"/>
      <c r="C368" s="313"/>
      <c r="D368" s="312"/>
      <c r="E368" s="312"/>
      <c r="F368" s="312"/>
      <c r="G368" s="312"/>
      <c r="H368" s="312"/>
      <c r="I368" s="312"/>
      <c r="J368" s="312"/>
      <c r="K368" s="312"/>
      <c r="L368" s="312"/>
      <c r="M368" s="312"/>
      <c r="N368" s="312"/>
      <c r="O368" s="312"/>
    </row>
    <row r="369" spans="1:15" x14ac:dyDescent="0.2">
      <c r="A369" s="312"/>
      <c r="B369" s="312"/>
      <c r="C369" s="313"/>
      <c r="D369" s="312"/>
      <c r="E369" s="312"/>
      <c r="F369" s="312"/>
      <c r="G369" s="312"/>
      <c r="H369" s="312"/>
      <c r="I369" s="312"/>
      <c r="J369" s="312"/>
      <c r="K369" s="312"/>
      <c r="L369" s="312"/>
      <c r="M369" s="312"/>
      <c r="N369" s="312"/>
      <c r="O369" s="312"/>
    </row>
    <row r="370" spans="1:15" x14ac:dyDescent="0.2">
      <c r="A370" s="312"/>
      <c r="B370" s="312"/>
      <c r="C370" s="313"/>
      <c r="D370" s="312"/>
      <c r="E370" s="312"/>
      <c r="F370" s="312"/>
      <c r="G370" s="312"/>
      <c r="H370" s="312"/>
      <c r="I370" s="312"/>
      <c r="J370" s="312"/>
      <c r="K370" s="312"/>
      <c r="L370" s="312"/>
      <c r="M370" s="312"/>
      <c r="N370" s="312"/>
      <c r="O370" s="312"/>
    </row>
    <row r="371" spans="1:15" x14ac:dyDescent="0.2">
      <c r="A371" s="312"/>
      <c r="B371" s="312"/>
      <c r="C371" s="313"/>
      <c r="D371" s="312"/>
      <c r="E371" s="312"/>
      <c r="F371" s="312"/>
      <c r="G371" s="312"/>
      <c r="H371" s="312"/>
      <c r="I371" s="312"/>
      <c r="J371" s="312"/>
      <c r="K371" s="312"/>
      <c r="L371" s="312"/>
      <c r="M371" s="312"/>
      <c r="N371" s="312"/>
      <c r="O371" s="312"/>
    </row>
    <row r="372" spans="1:15" x14ac:dyDescent="0.2">
      <c r="A372" s="312"/>
      <c r="B372" s="312"/>
      <c r="C372" s="313"/>
      <c r="D372" s="312"/>
      <c r="E372" s="312"/>
      <c r="F372" s="312"/>
      <c r="G372" s="312"/>
      <c r="H372" s="312"/>
      <c r="I372" s="312"/>
      <c r="J372" s="312"/>
      <c r="K372" s="312"/>
      <c r="L372" s="312"/>
      <c r="M372" s="312"/>
      <c r="N372" s="312"/>
      <c r="O372" s="312"/>
    </row>
    <row r="373" spans="1:15" x14ac:dyDescent="0.2">
      <c r="A373" s="312"/>
      <c r="B373" s="312"/>
      <c r="C373" s="313"/>
      <c r="D373" s="312"/>
      <c r="E373" s="312"/>
      <c r="F373" s="312"/>
      <c r="G373" s="312"/>
      <c r="H373" s="312"/>
      <c r="I373" s="312"/>
      <c r="J373" s="312"/>
      <c r="K373" s="312"/>
      <c r="L373" s="312"/>
      <c r="M373" s="312"/>
      <c r="N373" s="312"/>
      <c r="O373" s="312"/>
    </row>
    <row r="374" spans="1:15" x14ac:dyDescent="0.2">
      <c r="A374" s="312"/>
      <c r="B374" s="312"/>
      <c r="C374" s="313"/>
      <c r="D374" s="312"/>
      <c r="E374" s="312"/>
      <c r="F374" s="312"/>
      <c r="G374" s="312"/>
      <c r="H374" s="312"/>
      <c r="I374" s="312"/>
      <c r="J374" s="312"/>
      <c r="K374" s="312"/>
      <c r="L374" s="312"/>
      <c r="M374" s="312"/>
      <c r="N374" s="312"/>
      <c r="O374" s="312"/>
    </row>
    <row r="375" spans="1:15" x14ac:dyDescent="0.2">
      <c r="A375" s="312"/>
      <c r="B375" s="312"/>
      <c r="C375" s="313"/>
      <c r="D375" s="312"/>
      <c r="E375" s="312"/>
      <c r="F375" s="312"/>
      <c r="G375" s="312"/>
      <c r="H375" s="312"/>
      <c r="I375" s="312"/>
      <c r="J375" s="312"/>
      <c r="K375" s="312"/>
      <c r="L375" s="312"/>
      <c r="M375" s="312"/>
      <c r="N375" s="312"/>
      <c r="O375" s="312"/>
    </row>
    <row r="376" spans="1:15" x14ac:dyDescent="0.2">
      <c r="A376" s="312"/>
      <c r="B376" s="312"/>
      <c r="C376" s="313"/>
      <c r="D376" s="312"/>
      <c r="E376" s="312"/>
      <c r="F376" s="312"/>
      <c r="G376" s="312"/>
      <c r="H376" s="312"/>
      <c r="I376" s="312"/>
      <c r="J376" s="312"/>
      <c r="K376" s="312"/>
      <c r="L376" s="312"/>
      <c r="M376" s="312"/>
      <c r="N376" s="312"/>
      <c r="O376" s="312"/>
    </row>
    <row r="377" spans="1:15" x14ac:dyDescent="0.2">
      <c r="A377" s="312"/>
      <c r="B377" s="312"/>
      <c r="C377" s="313"/>
      <c r="D377" s="312"/>
      <c r="E377" s="312"/>
      <c r="F377" s="312"/>
      <c r="G377" s="312"/>
      <c r="H377" s="312"/>
      <c r="I377" s="312"/>
      <c r="J377" s="312"/>
      <c r="K377" s="312"/>
      <c r="L377" s="312"/>
      <c r="M377" s="312"/>
      <c r="N377" s="312"/>
      <c r="O377" s="312"/>
    </row>
    <row r="378" spans="1:15" x14ac:dyDescent="0.2">
      <c r="A378" s="312"/>
      <c r="B378" s="312"/>
      <c r="C378" s="313"/>
      <c r="D378" s="312"/>
      <c r="E378" s="312"/>
      <c r="F378" s="312"/>
      <c r="G378" s="312"/>
      <c r="H378" s="312"/>
      <c r="I378" s="312"/>
      <c r="J378" s="312"/>
      <c r="K378" s="312"/>
      <c r="L378" s="312"/>
      <c r="M378" s="312"/>
      <c r="N378" s="312"/>
      <c r="O378" s="312"/>
    </row>
    <row r="379" spans="1:15" x14ac:dyDescent="0.2">
      <c r="A379" s="312"/>
      <c r="B379" s="312"/>
      <c r="C379" s="313"/>
      <c r="D379" s="312"/>
      <c r="E379" s="312"/>
      <c r="F379" s="312"/>
      <c r="G379" s="312"/>
      <c r="H379" s="312"/>
      <c r="I379" s="312"/>
      <c r="J379" s="312"/>
      <c r="K379" s="312"/>
      <c r="L379" s="312"/>
      <c r="M379" s="312"/>
      <c r="N379" s="312"/>
      <c r="O379" s="312"/>
    </row>
    <row r="380" spans="1:15" x14ac:dyDescent="0.2">
      <c r="A380" s="312"/>
      <c r="B380" s="312"/>
      <c r="C380" s="313"/>
      <c r="D380" s="312"/>
      <c r="E380" s="312"/>
      <c r="F380" s="312"/>
      <c r="G380" s="312"/>
      <c r="H380" s="312"/>
      <c r="I380" s="312"/>
      <c r="J380" s="312"/>
      <c r="K380" s="312"/>
      <c r="L380" s="312"/>
      <c r="M380" s="312"/>
      <c r="N380" s="312"/>
      <c r="O380" s="312"/>
    </row>
    <row r="381" spans="1:15" x14ac:dyDescent="0.2">
      <c r="A381" s="312"/>
      <c r="B381" s="312"/>
      <c r="C381" s="313"/>
      <c r="D381" s="312"/>
      <c r="E381" s="312"/>
      <c r="F381" s="312"/>
      <c r="G381" s="312"/>
      <c r="H381" s="312"/>
      <c r="I381" s="312"/>
      <c r="J381" s="312"/>
      <c r="K381" s="312"/>
      <c r="L381" s="312"/>
      <c r="M381" s="312"/>
      <c r="N381" s="312"/>
      <c r="O381" s="312"/>
    </row>
    <row r="382" spans="1:15" x14ac:dyDescent="0.2">
      <c r="A382" s="312"/>
      <c r="B382" s="312"/>
      <c r="C382" s="313"/>
      <c r="D382" s="312"/>
      <c r="E382" s="312"/>
      <c r="F382" s="312"/>
      <c r="G382" s="312"/>
      <c r="H382" s="312"/>
      <c r="I382" s="312"/>
      <c r="J382" s="312"/>
      <c r="K382" s="312"/>
      <c r="L382" s="312"/>
      <c r="M382" s="312"/>
      <c r="N382" s="312"/>
      <c r="O382" s="312"/>
    </row>
    <row r="383" spans="1:15" x14ac:dyDescent="0.2">
      <c r="A383" s="312"/>
      <c r="B383" s="312"/>
      <c r="C383" s="313"/>
      <c r="D383" s="312"/>
      <c r="E383" s="312"/>
      <c r="F383" s="312"/>
      <c r="G383" s="312"/>
      <c r="H383" s="312"/>
      <c r="I383" s="312"/>
      <c r="J383" s="312"/>
      <c r="K383" s="312"/>
      <c r="L383" s="312"/>
      <c r="M383" s="312"/>
      <c r="N383" s="312"/>
      <c r="O383" s="312"/>
    </row>
    <row r="384" spans="1:15" x14ac:dyDescent="0.2">
      <c r="A384" s="312"/>
      <c r="B384" s="312"/>
      <c r="C384" s="313"/>
      <c r="D384" s="312"/>
      <c r="E384" s="312"/>
      <c r="F384" s="312"/>
      <c r="G384" s="312"/>
      <c r="H384" s="312"/>
      <c r="I384" s="312"/>
      <c r="J384" s="312"/>
      <c r="K384" s="312"/>
      <c r="L384" s="312"/>
      <c r="M384" s="312"/>
      <c r="N384" s="312"/>
      <c r="O384" s="312"/>
    </row>
    <row r="385" spans="1:15" x14ac:dyDescent="0.2">
      <c r="A385" s="312"/>
      <c r="B385" s="312"/>
      <c r="C385" s="313"/>
      <c r="D385" s="312"/>
      <c r="E385" s="312"/>
      <c r="F385" s="312"/>
      <c r="G385" s="312"/>
      <c r="H385" s="312"/>
      <c r="I385" s="312"/>
      <c r="J385" s="312"/>
      <c r="K385" s="312"/>
      <c r="L385" s="312"/>
      <c r="M385" s="312"/>
      <c r="N385" s="312"/>
      <c r="O385" s="312"/>
    </row>
    <row r="386" spans="1:15" x14ac:dyDescent="0.2">
      <c r="A386" s="312"/>
      <c r="B386" s="312"/>
      <c r="C386" s="313"/>
      <c r="D386" s="312"/>
      <c r="E386" s="312"/>
      <c r="F386" s="312"/>
      <c r="G386" s="312"/>
      <c r="H386" s="312"/>
      <c r="I386" s="312"/>
      <c r="J386" s="312"/>
      <c r="K386" s="312"/>
      <c r="L386" s="312"/>
      <c r="M386" s="312"/>
      <c r="N386" s="312"/>
      <c r="O386" s="312"/>
    </row>
    <row r="387" spans="1:15" x14ac:dyDescent="0.2">
      <c r="A387" s="312"/>
      <c r="B387" s="312"/>
      <c r="C387" s="313"/>
      <c r="D387" s="312"/>
      <c r="E387" s="312"/>
      <c r="F387" s="312"/>
      <c r="G387" s="312"/>
      <c r="H387" s="312"/>
      <c r="I387" s="312"/>
      <c r="J387" s="312"/>
      <c r="K387" s="312"/>
      <c r="L387" s="312"/>
      <c r="M387" s="312"/>
      <c r="N387" s="312"/>
      <c r="O387" s="312"/>
    </row>
    <row r="388" spans="1:15" x14ac:dyDescent="0.2">
      <c r="A388" s="312"/>
      <c r="B388" s="312"/>
      <c r="C388" s="313"/>
      <c r="D388" s="312"/>
      <c r="E388" s="312"/>
      <c r="F388" s="312"/>
      <c r="G388" s="312"/>
      <c r="H388" s="312"/>
      <c r="I388" s="312"/>
      <c r="J388" s="312"/>
      <c r="K388" s="312"/>
      <c r="L388" s="312"/>
      <c r="M388" s="312"/>
      <c r="N388" s="312"/>
      <c r="O388" s="312"/>
    </row>
    <row r="389" spans="1:15" x14ac:dyDescent="0.2">
      <c r="A389" s="312"/>
      <c r="B389" s="312"/>
      <c r="C389" s="313"/>
      <c r="D389" s="312"/>
      <c r="E389" s="312"/>
      <c r="F389" s="312"/>
      <c r="G389" s="312"/>
      <c r="H389" s="312"/>
      <c r="I389" s="312"/>
      <c r="J389" s="312"/>
      <c r="K389" s="312"/>
      <c r="L389" s="312"/>
      <c r="M389" s="312"/>
      <c r="N389" s="312"/>
      <c r="O389" s="312"/>
    </row>
    <row r="390" spans="1:15" x14ac:dyDescent="0.2">
      <c r="A390" s="312"/>
      <c r="B390" s="312"/>
      <c r="C390" s="313"/>
      <c r="D390" s="312"/>
      <c r="E390" s="312"/>
      <c r="F390" s="312"/>
      <c r="G390" s="312"/>
      <c r="H390" s="312"/>
      <c r="I390" s="312"/>
      <c r="J390" s="312"/>
      <c r="K390" s="312"/>
      <c r="L390" s="312"/>
      <c r="M390" s="312"/>
      <c r="N390" s="312"/>
      <c r="O390" s="312"/>
    </row>
    <row r="391" spans="1:15" x14ac:dyDescent="0.2">
      <c r="A391" s="312"/>
      <c r="B391" s="312"/>
      <c r="C391" s="313"/>
      <c r="D391" s="312"/>
      <c r="E391" s="312"/>
      <c r="F391" s="312"/>
      <c r="G391" s="312"/>
      <c r="H391" s="312"/>
      <c r="I391" s="312"/>
      <c r="J391" s="312"/>
      <c r="K391" s="312"/>
      <c r="L391" s="312"/>
      <c r="M391" s="312"/>
      <c r="N391" s="312"/>
      <c r="O391" s="312"/>
    </row>
    <row r="392" spans="1:15" x14ac:dyDescent="0.2">
      <c r="A392" s="312"/>
      <c r="B392" s="312"/>
      <c r="C392" s="313"/>
      <c r="D392" s="312"/>
      <c r="E392" s="312"/>
      <c r="F392" s="312"/>
      <c r="G392" s="312"/>
      <c r="H392" s="312"/>
      <c r="I392" s="312"/>
      <c r="J392" s="312"/>
      <c r="K392" s="312"/>
      <c r="L392" s="312"/>
      <c r="M392" s="312"/>
      <c r="N392" s="312"/>
      <c r="O392" s="312"/>
    </row>
    <row r="393" spans="1:15" x14ac:dyDescent="0.2">
      <c r="A393" s="312"/>
      <c r="B393" s="312"/>
      <c r="C393" s="313"/>
      <c r="D393" s="312"/>
      <c r="E393" s="312"/>
      <c r="F393" s="312"/>
      <c r="G393" s="312"/>
      <c r="H393" s="312"/>
      <c r="I393" s="312"/>
      <c r="J393" s="312"/>
      <c r="K393" s="312"/>
      <c r="L393" s="312"/>
      <c r="M393" s="312"/>
      <c r="N393" s="312"/>
      <c r="O393" s="312"/>
    </row>
    <row r="394" spans="1:15" x14ac:dyDescent="0.2">
      <c r="A394" s="312"/>
      <c r="B394" s="312"/>
      <c r="C394" s="313"/>
      <c r="D394" s="312"/>
      <c r="E394" s="312"/>
      <c r="F394" s="312"/>
      <c r="G394" s="312"/>
      <c r="H394" s="312"/>
      <c r="I394" s="312"/>
      <c r="J394" s="312"/>
      <c r="K394" s="312"/>
      <c r="L394" s="312"/>
      <c r="M394" s="312"/>
      <c r="N394" s="312"/>
      <c r="O394" s="312"/>
    </row>
    <row r="395" spans="1:15" x14ac:dyDescent="0.2">
      <c r="A395" s="312"/>
      <c r="B395" s="312"/>
      <c r="C395" s="313"/>
      <c r="D395" s="312"/>
      <c r="E395" s="312"/>
      <c r="F395" s="312"/>
      <c r="G395" s="312"/>
      <c r="H395" s="312"/>
      <c r="I395" s="312"/>
      <c r="J395" s="312"/>
      <c r="K395" s="312"/>
      <c r="L395" s="312"/>
      <c r="M395" s="312"/>
      <c r="N395" s="312"/>
      <c r="O395" s="312"/>
    </row>
    <row r="396" spans="1:15" x14ac:dyDescent="0.2">
      <c r="A396" s="312"/>
      <c r="B396" s="312"/>
      <c r="C396" s="313"/>
      <c r="D396" s="312"/>
      <c r="E396" s="312"/>
      <c r="F396" s="312"/>
      <c r="G396" s="312"/>
      <c r="H396" s="312"/>
      <c r="I396" s="312"/>
      <c r="J396" s="312"/>
      <c r="K396" s="312"/>
      <c r="L396" s="312"/>
      <c r="M396" s="312"/>
      <c r="N396" s="312"/>
      <c r="O396" s="312"/>
    </row>
    <row r="397" spans="1:15" x14ac:dyDescent="0.2">
      <c r="A397" s="312"/>
      <c r="B397" s="312"/>
      <c r="C397" s="313"/>
      <c r="D397" s="312"/>
      <c r="E397" s="312"/>
      <c r="F397" s="312"/>
      <c r="G397" s="312"/>
      <c r="H397" s="312"/>
      <c r="I397" s="312"/>
      <c r="J397" s="312"/>
      <c r="K397" s="312"/>
      <c r="L397" s="312"/>
      <c r="M397" s="312"/>
      <c r="N397" s="312"/>
      <c r="O397" s="312"/>
    </row>
    <row r="398" spans="1:15" x14ac:dyDescent="0.2">
      <c r="A398" s="312"/>
      <c r="B398" s="312"/>
      <c r="C398" s="313"/>
      <c r="D398" s="312"/>
      <c r="E398" s="312"/>
      <c r="F398" s="312"/>
      <c r="G398" s="312"/>
      <c r="H398" s="312"/>
      <c r="I398" s="312"/>
      <c r="J398" s="312"/>
      <c r="K398" s="312"/>
      <c r="L398" s="312"/>
      <c r="M398" s="312"/>
      <c r="N398" s="312"/>
      <c r="O398" s="312"/>
    </row>
    <row r="399" spans="1:15" x14ac:dyDescent="0.2">
      <c r="A399" s="312"/>
      <c r="B399" s="312"/>
      <c r="C399" s="313"/>
      <c r="D399" s="312"/>
      <c r="E399" s="312"/>
      <c r="F399" s="312"/>
      <c r="G399" s="312"/>
      <c r="H399" s="312"/>
      <c r="I399" s="312"/>
      <c r="J399" s="312"/>
      <c r="K399" s="312"/>
      <c r="L399" s="312"/>
      <c r="M399" s="312"/>
      <c r="N399" s="312"/>
      <c r="O399" s="312"/>
    </row>
    <row r="400" spans="1:15" x14ac:dyDescent="0.2">
      <c r="A400" s="312"/>
      <c r="B400" s="312"/>
      <c r="C400" s="313"/>
      <c r="D400" s="312"/>
      <c r="E400" s="312"/>
      <c r="F400" s="312"/>
      <c r="G400" s="312"/>
      <c r="H400" s="312"/>
      <c r="I400" s="312"/>
      <c r="J400" s="312"/>
      <c r="K400" s="312"/>
      <c r="L400" s="312"/>
      <c r="M400" s="312"/>
      <c r="N400" s="312"/>
      <c r="O400" s="312"/>
    </row>
    <row r="401" spans="1:15" x14ac:dyDescent="0.2">
      <c r="A401" s="312"/>
      <c r="B401" s="312"/>
      <c r="C401" s="313"/>
      <c r="D401" s="312"/>
      <c r="E401" s="312"/>
      <c r="F401" s="312"/>
      <c r="G401" s="312"/>
      <c r="H401" s="312"/>
      <c r="I401" s="312"/>
      <c r="J401" s="312"/>
      <c r="K401" s="312"/>
      <c r="L401" s="312"/>
      <c r="M401" s="312"/>
      <c r="N401" s="312"/>
      <c r="O401" s="312"/>
    </row>
    <row r="402" spans="1:15" x14ac:dyDescent="0.2">
      <c r="A402" s="312"/>
      <c r="B402" s="312"/>
      <c r="C402" s="313"/>
      <c r="D402" s="312"/>
      <c r="E402" s="312"/>
      <c r="F402" s="312"/>
      <c r="G402" s="312"/>
      <c r="H402" s="312"/>
      <c r="I402" s="312"/>
      <c r="J402" s="312"/>
      <c r="K402" s="312"/>
      <c r="L402" s="312"/>
      <c r="M402" s="312"/>
      <c r="N402" s="312"/>
      <c r="O402" s="312"/>
    </row>
    <row r="403" spans="1:15" x14ac:dyDescent="0.2">
      <c r="A403" s="312"/>
      <c r="B403" s="312"/>
      <c r="C403" s="313"/>
      <c r="D403" s="312"/>
      <c r="E403" s="312"/>
      <c r="F403" s="312"/>
      <c r="G403" s="312"/>
      <c r="H403" s="312"/>
      <c r="I403" s="312"/>
      <c r="J403" s="312"/>
      <c r="K403" s="312"/>
      <c r="L403" s="312"/>
      <c r="M403" s="312"/>
      <c r="N403" s="312"/>
      <c r="O403" s="312"/>
    </row>
    <row r="404" spans="1:15" x14ac:dyDescent="0.2">
      <c r="A404" s="312"/>
      <c r="B404" s="312"/>
      <c r="C404" s="313"/>
      <c r="D404" s="312"/>
      <c r="E404" s="312"/>
      <c r="F404" s="312"/>
      <c r="G404" s="312"/>
      <c r="H404" s="312"/>
      <c r="I404" s="312"/>
      <c r="J404" s="312"/>
      <c r="K404" s="312"/>
      <c r="L404" s="312"/>
      <c r="M404" s="312"/>
      <c r="N404" s="312"/>
      <c r="O404" s="312"/>
    </row>
    <row r="405" spans="1:15" x14ac:dyDescent="0.2">
      <c r="A405" s="312"/>
      <c r="B405" s="312"/>
      <c r="C405" s="313"/>
      <c r="D405" s="312"/>
      <c r="E405" s="312"/>
      <c r="F405" s="312"/>
      <c r="G405" s="312"/>
      <c r="H405" s="312"/>
      <c r="I405" s="312"/>
      <c r="J405" s="312"/>
      <c r="K405" s="312"/>
      <c r="L405" s="312"/>
      <c r="M405" s="312"/>
      <c r="N405" s="312"/>
      <c r="O405" s="312"/>
    </row>
    <row r="406" spans="1:15" x14ac:dyDescent="0.2">
      <c r="A406" s="312"/>
      <c r="B406" s="312"/>
      <c r="C406" s="313"/>
      <c r="D406" s="312"/>
      <c r="E406" s="312"/>
      <c r="F406" s="312"/>
      <c r="G406" s="312"/>
      <c r="H406" s="312"/>
      <c r="I406" s="312"/>
      <c r="J406" s="312"/>
      <c r="K406" s="312"/>
      <c r="L406" s="312"/>
      <c r="M406" s="312"/>
      <c r="N406" s="312"/>
      <c r="O406" s="312"/>
    </row>
    <row r="407" spans="1:15" x14ac:dyDescent="0.2">
      <c r="A407" s="312"/>
      <c r="B407" s="312"/>
      <c r="C407" s="313"/>
      <c r="D407" s="312"/>
      <c r="E407" s="312"/>
      <c r="F407" s="312"/>
      <c r="G407" s="312"/>
      <c r="H407" s="312"/>
      <c r="I407" s="312"/>
      <c r="J407" s="312"/>
      <c r="K407" s="312"/>
      <c r="L407" s="312"/>
      <c r="M407" s="312"/>
      <c r="N407" s="312"/>
      <c r="O407" s="312"/>
    </row>
    <row r="408" spans="1:15" x14ac:dyDescent="0.2">
      <c r="A408" s="312"/>
      <c r="B408" s="312"/>
      <c r="C408" s="313"/>
      <c r="D408" s="312"/>
      <c r="E408" s="312"/>
      <c r="F408" s="312"/>
      <c r="G408" s="312"/>
      <c r="H408" s="312"/>
      <c r="I408" s="312"/>
      <c r="J408" s="312"/>
      <c r="K408" s="312"/>
      <c r="L408" s="312"/>
      <c r="M408" s="312"/>
      <c r="N408" s="312"/>
      <c r="O408" s="312"/>
    </row>
    <row r="409" spans="1:15" x14ac:dyDescent="0.2">
      <c r="A409" s="312"/>
      <c r="B409" s="312"/>
      <c r="C409" s="313"/>
      <c r="D409" s="312"/>
      <c r="E409" s="312"/>
      <c r="F409" s="312"/>
      <c r="G409" s="312"/>
      <c r="H409" s="312"/>
      <c r="I409" s="312"/>
      <c r="J409" s="312"/>
      <c r="K409" s="312"/>
      <c r="L409" s="312"/>
      <c r="M409" s="312"/>
      <c r="N409" s="312"/>
      <c r="O409" s="312"/>
    </row>
    <row r="410" spans="1:15" x14ac:dyDescent="0.2">
      <c r="A410" s="312"/>
      <c r="B410" s="312"/>
      <c r="C410" s="313"/>
      <c r="D410" s="312"/>
      <c r="E410" s="312"/>
      <c r="F410" s="312"/>
      <c r="G410" s="312"/>
      <c r="H410" s="312"/>
      <c r="I410" s="312"/>
      <c r="J410" s="312"/>
      <c r="K410" s="312"/>
      <c r="L410" s="312"/>
      <c r="M410" s="312"/>
      <c r="N410" s="312"/>
      <c r="O410" s="312"/>
    </row>
    <row r="411" spans="1:15" x14ac:dyDescent="0.2">
      <c r="A411" s="312"/>
      <c r="B411" s="312"/>
      <c r="C411" s="313"/>
      <c r="D411" s="312"/>
      <c r="E411" s="312"/>
      <c r="F411" s="312"/>
      <c r="G411" s="312"/>
      <c r="H411" s="312"/>
      <c r="I411" s="312"/>
      <c r="J411" s="312"/>
      <c r="K411" s="312"/>
      <c r="L411" s="312"/>
      <c r="M411" s="312"/>
      <c r="N411" s="312"/>
      <c r="O411" s="312"/>
    </row>
    <row r="412" spans="1:15" x14ac:dyDescent="0.2">
      <c r="A412" s="312"/>
      <c r="B412" s="312"/>
      <c r="C412" s="313"/>
      <c r="D412" s="312"/>
      <c r="E412" s="312"/>
      <c r="F412" s="312"/>
      <c r="G412" s="312"/>
      <c r="H412" s="312"/>
      <c r="I412" s="312"/>
      <c r="J412" s="312"/>
      <c r="K412" s="312"/>
      <c r="L412" s="312"/>
      <c r="M412" s="312"/>
      <c r="N412" s="312"/>
      <c r="O412" s="312"/>
    </row>
    <row r="413" spans="1:15" x14ac:dyDescent="0.2">
      <c r="A413" s="312"/>
      <c r="B413" s="312"/>
      <c r="C413" s="313"/>
      <c r="D413" s="312"/>
      <c r="E413" s="312"/>
      <c r="F413" s="312"/>
      <c r="G413" s="312"/>
      <c r="H413" s="312"/>
      <c r="I413" s="312"/>
      <c r="J413" s="312"/>
      <c r="K413" s="312"/>
      <c r="L413" s="312"/>
      <c r="M413" s="312"/>
      <c r="N413" s="312"/>
      <c r="O413" s="312"/>
    </row>
    <row r="414" spans="1:15" x14ac:dyDescent="0.2">
      <c r="A414" s="312"/>
      <c r="B414" s="312"/>
      <c r="C414" s="313"/>
      <c r="D414" s="312"/>
      <c r="E414" s="312"/>
      <c r="F414" s="312"/>
      <c r="G414" s="312"/>
      <c r="H414" s="312"/>
      <c r="I414" s="312"/>
      <c r="J414" s="312"/>
      <c r="K414" s="312"/>
      <c r="L414" s="312"/>
      <c r="M414" s="312"/>
      <c r="N414" s="312"/>
      <c r="O414" s="312"/>
    </row>
    <row r="415" spans="1:15" x14ac:dyDescent="0.2">
      <c r="A415" s="312"/>
      <c r="B415" s="312"/>
      <c r="C415" s="313"/>
      <c r="D415" s="312"/>
      <c r="E415" s="312"/>
      <c r="F415" s="312"/>
      <c r="G415" s="312"/>
      <c r="H415" s="312"/>
      <c r="I415" s="312"/>
      <c r="J415" s="312"/>
      <c r="K415" s="312"/>
      <c r="L415" s="312"/>
      <c r="M415" s="312"/>
      <c r="N415" s="312"/>
      <c r="O415" s="312"/>
    </row>
    <row r="416" spans="1:15" x14ac:dyDescent="0.2">
      <c r="A416" s="312"/>
      <c r="B416" s="312"/>
      <c r="C416" s="313"/>
      <c r="D416" s="312"/>
      <c r="E416" s="312"/>
      <c r="F416" s="312"/>
      <c r="G416" s="312"/>
      <c r="H416" s="312"/>
      <c r="I416" s="312"/>
      <c r="J416" s="312"/>
      <c r="K416" s="312"/>
      <c r="L416" s="312"/>
      <c r="M416" s="312"/>
      <c r="N416" s="312"/>
      <c r="O416" s="312"/>
    </row>
    <row r="417" spans="1:15" x14ac:dyDescent="0.2">
      <c r="A417" s="312"/>
      <c r="B417" s="312"/>
      <c r="C417" s="313"/>
      <c r="D417" s="312"/>
      <c r="E417" s="312"/>
      <c r="F417" s="312"/>
      <c r="G417" s="312"/>
      <c r="H417" s="312"/>
      <c r="I417" s="312"/>
      <c r="J417" s="312"/>
      <c r="K417" s="312"/>
      <c r="L417" s="312"/>
      <c r="M417" s="312"/>
      <c r="N417" s="312"/>
      <c r="O417" s="312"/>
    </row>
    <row r="418" spans="1:15" x14ac:dyDescent="0.2">
      <c r="A418" s="312"/>
      <c r="B418" s="312"/>
      <c r="C418" s="313"/>
      <c r="D418" s="312"/>
      <c r="E418" s="312"/>
      <c r="F418" s="312"/>
      <c r="G418" s="312"/>
      <c r="H418" s="312"/>
      <c r="I418" s="312"/>
      <c r="J418" s="312"/>
      <c r="K418" s="312"/>
      <c r="L418" s="312"/>
      <c r="M418" s="312"/>
      <c r="N418" s="312"/>
      <c r="O418" s="312"/>
    </row>
    <row r="419" spans="1:15" x14ac:dyDescent="0.2">
      <c r="A419" s="312"/>
      <c r="B419" s="312"/>
      <c r="C419" s="313"/>
      <c r="D419" s="312"/>
      <c r="E419" s="312"/>
      <c r="F419" s="312"/>
      <c r="G419" s="312"/>
      <c r="H419" s="312"/>
      <c r="I419" s="312"/>
      <c r="J419" s="312"/>
      <c r="K419" s="312"/>
      <c r="L419" s="312"/>
      <c r="M419" s="312"/>
      <c r="N419" s="312"/>
      <c r="O419" s="312"/>
    </row>
    <row r="420" spans="1:15" x14ac:dyDescent="0.2">
      <c r="A420" s="312"/>
      <c r="B420" s="312"/>
      <c r="C420" s="313"/>
      <c r="D420" s="312"/>
      <c r="E420" s="312"/>
      <c r="F420" s="312"/>
      <c r="G420" s="312"/>
      <c r="H420" s="312"/>
      <c r="I420" s="312"/>
      <c r="J420" s="312"/>
      <c r="K420" s="312"/>
      <c r="L420" s="312"/>
      <c r="M420" s="312"/>
      <c r="N420" s="312"/>
      <c r="O420" s="312"/>
    </row>
    <row r="421" spans="1:15" x14ac:dyDescent="0.2">
      <c r="A421" s="312"/>
      <c r="B421" s="312"/>
      <c r="C421" s="313"/>
      <c r="D421" s="312"/>
      <c r="E421" s="312"/>
      <c r="F421" s="312"/>
      <c r="G421" s="312"/>
      <c r="H421" s="312"/>
      <c r="I421" s="312"/>
      <c r="J421" s="312"/>
      <c r="K421" s="312"/>
      <c r="L421" s="312"/>
      <c r="M421" s="312"/>
      <c r="N421" s="312"/>
      <c r="O421" s="312"/>
    </row>
    <row r="422" spans="1:15" x14ac:dyDescent="0.2">
      <c r="A422" s="312"/>
      <c r="B422" s="312"/>
      <c r="C422" s="313"/>
      <c r="D422" s="312"/>
      <c r="E422" s="312"/>
      <c r="F422" s="312"/>
      <c r="G422" s="312"/>
      <c r="H422" s="312"/>
      <c r="I422" s="312"/>
      <c r="J422" s="312"/>
      <c r="K422" s="312"/>
      <c r="L422" s="312"/>
      <c r="M422" s="312"/>
      <c r="N422" s="312"/>
      <c r="O422" s="312"/>
    </row>
    <row r="423" spans="1:15" x14ac:dyDescent="0.2">
      <c r="A423" s="312"/>
      <c r="B423" s="312"/>
      <c r="C423" s="313"/>
      <c r="D423" s="312"/>
      <c r="E423" s="312"/>
      <c r="F423" s="312"/>
      <c r="G423" s="312"/>
      <c r="H423" s="312"/>
      <c r="I423" s="312"/>
      <c r="J423" s="312"/>
      <c r="K423" s="312"/>
      <c r="L423" s="312"/>
      <c r="M423" s="312"/>
      <c r="N423" s="312"/>
      <c r="O423" s="312"/>
    </row>
    <row r="424" spans="1:15" x14ac:dyDescent="0.2">
      <c r="A424" s="312"/>
      <c r="B424" s="312"/>
      <c r="C424" s="313"/>
      <c r="D424" s="312"/>
      <c r="E424" s="312"/>
      <c r="F424" s="312"/>
      <c r="G424" s="312"/>
      <c r="H424" s="312"/>
      <c r="I424" s="312"/>
      <c r="J424" s="312"/>
      <c r="K424" s="312"/>
      <c r="L424" s="312"/>
      <c r="M424" s="312"/>
      <c r="N424" s="312"/>
      <c r="O424" s="312"/>
    </row>
    <row r="425" spans="1:15" x14ac:dyDescent="0.2">
      <c r="A425" s="312"/>
      <c r="B425" s="312"/>
      <c r="C425" s="313"/>
      <c r="D425" s="312"/>
      <c r="E425" s="312"/>
      <c r="F425" s="312"/>
      <c r="G425" s="312"/>
      <c r="H425" s="312"/>
      <c r="I425" s="312"/>
      <c r="J425" s="312"/>
      <c r="K425" s="312"/>
      <c r="L425" s="312"/>
      <c r="M425" s="312"/>
      <c r="N425" s="312"/>
      <c r="O425" s="312"/>
    </row>
    <row r="426" spans="1:15" x14ac:dyDescent="0.2">
      <c r="A426" s="312"/>
      <c r="B426" s="312"/>
      <c r="C426" s="313"/>
      <c r="D426" s="312"/>
      <c r="E426" s="312"/>
      <c r="F426" s="312"/>
      <c r="G426" s="312"/>
      <c r="H426" s="312"/>
      <c r="I426" s="312"/>
      <c r="J426" s="312"/>
      <c r="K426" s="312"/>
      <c r="L426" s="312"/>
      <c r="M426" s="312"/>
      <c r="N426" s="312"/>
      <c r="O426" s="312"/>
    </row>
    <row r="427" spans="1:15" x14ac:dyDescent="0.2">
      <c r="A427" s="312"/>
      <c r="B427" s="312"/>
      <c r="C427" s="313"/>
      <c r="D427" s="312"/>
      <c r="E427" s="312"/>
      <c r="F427" s="312"/>
      <c r="G427" s="312"/>
      <c r="H427" s="312"/>
      <c r="I427" s="312"/>
      <c r="J427" s="312"/>
      <c r="K427" s="312"/>
      <c r="L427" s="312"/>
      <c r="M427" s="312"/>
      <c r="N427" s="312"/>
      <c r="O427" s="312"/>
    </row>
    <row r="428" spans="1:15" x14ac:dyDescent="0.2">
      <c r="A428" s="312"/>
      <c r="B428" s="312"/>
      <c r="C428" s="313"/>
      <c r="D428" s="312"/>
      <c r="E428" s="312"/>
      <c r="F428" s="312"/>
      <c r="G428" s="312"/>
      <c r="H428" s="312"/>
      <c r="I428" s="312"/>
      <c r="J428" s="312"/>
      <c r="K428" s="312"/>
      <c r="L428" s="312"/>
      <c r="M428" s="312"/>
      <c r="N428" s="312"/>
      <c r="O428" s="312"/>
    </row>
    <row r="429" spans="1:15" x14ac:dyDescent="0.2">
      <c r="A429" s="312"/>
      <c r="B429" s="312"/>
      <c r="C429" s="313"/>
      <c r="D429" s="312"/>
      <c r="E429" s="312"/>
      <c r="F429" s="312"/>
      <c r="G429" s="312"/>
      <c r="H429" s="312"/>
      <c r="I429" s="312"/>
      <c r="J429" s="312"/>
      <c r="K429" s="312"/>
      <c r="L429" s="312"/>
      <c r="M429" s="312"/>
      <c r="N429" s="312"/>
      <c r="O429" s="312"/>
    </row>
    <row r="430" spans="1:15" x14ac:dyDescent="0.2">
      <c r="A430" s="312"/>
      <c r="B430" s="312"/>
      <c r="C430" s="313"/>
      <c r="D430" s="312"/>
      <c r="E430" s="312"/>
      <c r="F430" s="312"/>
      <c r="G430" s="312"/>
      <c r="H430" s="312"/>
      <c r="I430" s="312"/>
      <c r="J430" s="312"/>
      <c r="K430" s="312"/>
      <c r="L430" s="312"/>
      <c r="M430" s="312"/>
      <c r="N430" s="312"/>
      <c r="O430" s="312"/>
    </row>
    <row r="431" spans="1:15" x14ac:dyDescent="0.2">
      <c r="A431" s="312"/>
      <c r="B431" s="312"/>
      <c r="C431" s="313"/>
      <c r="D431" s="312"/>
      <c r="E431" s="312"/>
      <c r="F431" s="312"/>
      <c r="G431" s="312"/>
      <c r="H431" s="312"/>
      <c r="I431" s="312"/>
      <c r="J431" s="312"/>
      <c r="K431" s="312"/>
      <c r="L431" s="312"/>
      <c r="M431" s="312"/>
      <c r="N431" s="312"/>
      <c r="O431" s="312"/>
    </row>
    <row r="432" spans="1:15" x14ac:dyDescent="0.2">
      <c r="A432" s="312"/>
      <c r="B432" s="312"/>
      <c r="C432" s="313"/>
      <c r="D432" s="312"/>
      <c r="E432" s="312"/>
      <c r="F432" s="312"/>
      <c r="G432" s="312"/>
      <c r="H432" s="312"/>
      <c r="I432" s="312"/>
      <c r="J432" s="312"/>
      <c r="K432" s="312"/>
      <c r="L432" s="312"/>
      <c r="M432" s="312"/>
      <c r="N432" s="312"/>
      <c r="O432" s="312"/>
    </row>
    <row r="433" spans="1:15" x14ac:dyDescent="0.2">
      <c r="A433" s="312"/>
      <c r="B433" s="312"/>
      <c r="C433" s="313"/>
      <c r="D433" s="312"/>
      <c r="E433" s="312"/>
      <c r="F433" s="312"/>
      <c r="G433" s="312"/>
      <c r="H433" s="312"/>
      <c r="I433" s="312"/>
      <c r="J433" s="312"/>
      <c r="K433" s="312"/>
      <c r="L433" s="312"/>
      <c r="M433" s="312"/>
      <c r="N433" s="312"/>
      <c r="O433" s="312"/>
    </row>
    <row r="434" spans="1:15" x14ac:dyDescent="0.2">
      <c r="A434" s="312"/>
      <c r="B434" s="312"/>
      <c r="C434" s="313"/>
      <c r="D434" s="312"/>
      <c r="E434" s="312"/>
      <c r="F434" s="312"/>
      <c r="G434" s="312"/>
      <c r="H434" s="312"/>
      <c r="I434" s="312"/>
      <c r="J434" s="312"/>
      <c r="K434" s="312"/>
      <c r="L434" s="312"/>
      <c r="M434" s="312"/>
      <c r="N434" s="312"/>
      <c r="O434" s="312"/>
    </row>
    <row r="435" spans="1:15" x14ac:dyDescent="0.2">
      <c r="A435" s="312"/>
      <c r="B435" s="312"/>
      <c r="C435" s="313"/>
      <c r="D435" s="312"/>
      <c r="E435" s="312"/>
      <c r="F435" s="312"/>
      <c r="G435" s="312"/>
      <c r="H435" s="312"/>
      <c r="I435" s="312"/>
      <c r="J435" s="312"/>
      <c r="K435" s="312"/>
      <c r="L435" s="312"/>
      <c r="M435" s="312"/>
      <c r="N435" s="312"/>
      <c r="O435" s="312"/>
    </row>
    <row r="436" spans="1:15" x14ac:dyDescent="0.2">
      <c r="A436" s="312"/>
      <c r="B436" s="312"/>
      <c r="C436" s="313"/>
      <c r="D436" s="312"/>
      <c r="E436" s="312"/>
      <c r="F436" s="312"/>
      <c r="G436" s="312"/>
      <c r="H436" s="312"/>
      <c r="I436" s="312"/>
      <c r="J436" s="312"/>
      <c r="K436" s="312"/>
      <c r="L436" s="312"/>
      <c r="M436" s="312"/>
      <c r="N436" s="312"/>
      <c r="O436" s="312"/>
    </row>
    <row r="437" spans="1:15" x14ac:dyDescent="0.2">
      <c r="A437" s="312"/>
      <c r="B437" s="312"/>
      <c r="C437" s="313"/>
      <c r="D437" s="312"/>
      <c r="E437" s="312"/>
      <c r="F437" s="312"/>
      <c r="G437" s="312"/>
      <c r="H437" s="312"/>
      <c r="I437" s="312"/>
      <c r="J437" s="312"/>
      <c r="K437" s="312"/>
      <c r="L437" s="312"/>
      <c r="M437" s="312"/>
      <c r="N437" s="312"/>
      <c r="O437" s="312"/>
    </row>
    <row r="438" spans="1:15" x14ac:dyDescent="0.2">
      <c r="A438" s="312"/>
      <c r="B438" s="312"/>
      <c r="C438" s="313"/>
      <c r="D438" s="312"/>
      <c r="E438" s="312"/>
      <c r="F438" s="312"/>
      <c r="G438" s="312"/>
      <c r="H438" s="312"/>
      <c r="I438" s="312"/>
      <c r="J438" s="312"/>
      <c r="K438" s="312"/>
      <c r="L438" s="312"/>
      <c r="M438" s="312"/>
      <c r="N438" s="312"/>
      <c r="O438" s="312"/>
    </row>
    <row r="439" spans="1:15" x14ac:dyDescent="0.2">
      <c r="A439" s="312"/>
      <c r="B439" s="312"/>
      <c r="C439" s="313"/>
      <c r="D439" s="312"/>
      <c r="E439" s="312"/>
      <c r="F439" s="312"/>
      <c r="G439" s="312"/>
      <c r="H439" s="312"/>
      <c r="I439" s="312"/>
      <c r="J439" s="312"/>
      <c r="K439" s="312"/>
      <c r="L439" s="312"/>
      <c r="M439" s="312"/>
      <c r="N439" s="312"/>
      <c r="O439" s="312"/>
    </row>
    <row r="440" spans="1:15" x14ac:dyDescent="0.2">
      <c r="A440" s="312"/>
      <c r="B440" s="312"/>
      <c r="C440" s="313"/>
      <c r="D440" s="312"/>
      <c r="E440" s="312"/>
      <c r="F440" s="312"/>
      <c r="G440" s="312"/>
      <c r="H440" s="312"/>
      <c r="I440" s="312"/>
      <c r="J440" s="312"/>
      <c r="K440" s="312"/>
      <c r="L440" s="312"/>
      <c r="M440" s="312"/>
      <c r="N440" s="312"/>
      <c r="O440" s="312"/>
    </row>
    <row r="441" spans="1:15" x14ac:dyDescent="0.2">
      <c r="A441" s="312"/>
      <c r="B441" s="312"/>
      <c r="C441" s="313"/>
      <c r="D441" s="312"/>
      <c r="E441" s="312"/>
      <c r="F441" s="312"/>
      <c r="G441" s="312"/>
      <c r="H441" s="312"/>
      <c r="I441" s="312"/>
      <c r="J441" s="312"/>
      <c r="K441" s="312"/>
      <c r="L441" s="312"/>
      <c r="M441" s="312"/>
      <c r="N441" s="312"/>
      <c r="O441" s="312"/>
    </row>
    <row r="442" spans="1:15" x14ac:dyDescent="0.2">
      <c r="A442" s="312"/>
      <c r="B442" s="312"/>
      <c r="C442" s="313"/>
      <c r="D442" s="312"/>
      <c r="E442" s="312"/>
      <c r="F442" s="312"/>
      <c r="G442" s="312"/>
      <c r="H442" s="312"/>
      <c r="I442" s="312"/>
      <c r="J442" s="312"/>
      <c r="K442" s="312"/>
      <c r="L442" s="312"/>
      <c r="M442" s="312"/>
      <c r="N442" s="312"/>
      <c r="O442" s="312"/>
    </row>
    <row r="443" spans="1:15" x14ac:dyDescent="0.2">
      <c r="A443" s="312"/>
      <c r="B443" s="312"/>
      <c r="C443" s="313"/>
      <c r="D443" s="312"/>
      <c r="E443" s="312"/>
      <c r="F443" s="312"/>
      <c r="G443" s="312"/>
      <c r="H443" s="312"/>
      <c r="I443" s="312"/>
      <c r="J443" s="312"/>
      <c r="K443" s="312"/>
      <c r="L443" s="312"/>
      <c r="M443" s="312"/>
      <c r="N443" s="312"/>
      <c r="O443" s="312"/>
    </row>
    <row r="444" spans="1:15" x14ac:dyDescent="0.2">
      <c r="A444" s="312"/>
      <c r="B444" s="312"/>
      <c r="C444" s="313"/>
      <c r="D444" s="312"/>
      <c r="E444" s="312"/>
      <c r="F444" s="312"/>
      <c r="G444" s="312"/>
      <c r="H444" s="312"/>
      <c r="I444" s="312"/>
      <c r="J444" s="312"/>
      <c r="K444" s="312"/>
      <c r="L444" s="312"/>
      <c r="M444" s="312"/>
      <c r="N444" s="312"/>
      <c r="O444" s="312"/>
    </row>
    <row r="445" spans="1:15" x14ac:dyDescent="0.2">
      <c r="A445" s="312"/>
      <c r="B445" s="312"/>
      <c r="C445" s="313"/>
      <c r="D445" s="312"/>
      <c r="E445" s="312"/>
      <c r="F445" s="312"/>
      <c r="G445" s="312"/>
      <c r="H445" s="312"/>
      <c r="I445" s="312"/>
      <c r="J445" s="312"/>
      <c r="K445" s="312"/>
      <c r="L445" s="312"/>
      <c r="M445" s="312"/>
      <c r="N445" s="312"/>
      <c r="O445" s="312"/>
    </row>
    <row r="446" spans="1:15" x14ac:dyDescent="0.2">
      <c r="A446" s="312"/>
      <c r="B446" s="312"/>
      <c r="C446" s="313"/>
      <c r="D446" s="312"/>
      <c r="E446" s="312"/>
      <c r="F446" s="312"/>
      <c r="G446" s="312"/>
      <c r="H446" s="312"/>
      <c r="I446" s="312"/>
      <c r="J446" s="312"/>
      <c r="K446" s="312"/>
      <c r="L446" s="312"/>
      <c r="M446" s="312"/>
      <c r="N446" s="312"/>
      <c r="O446" s="312"/>
    </row>
    <row r="447" spans="1:15" x14ac:dyDescent="0.2">
      <c r="A447" s="312"/>
      <c r="B447" s="312"/>
      <c r="C447" s="313"/>
      <c r="D447" s="312"/>
      <c r="E447" s="312"/>
      <c r="F447" s="312"/>
      <c r="G447" s="312"/>
      <c r="H447" s="312"/>
      <c r="I447" s="312"/>
      <c r="J447" s="312"/>
      <c r="K447" s="312"/>
      <c r="L447" s="312"/>
      <c r="M447" s="312"/>
      <c r="N447" s="312"/>
      <c r="O447" s="312"/>
    </row>
    <row r="448" spans="1:15" x14ac:dyDescent="0.2">
      <c r="A448" s="312"/>
      <c r="B448" s="312"/>
      <c r="C448" s="313"/>
      <c r="D448" s="312"/>
      <c r="E448" s="312"/>
      <c r="F448" s="312"/>
      <c r="G448" s="312"/>
      <c r="H448" s="312"/>
      <c r="I448" s="312"/>
      <c r="J448" s="312"/>
      <c r="K448" s="312"/>
      <c r="L448" s="312"/>
      <c r="M448" s="312"/>
      <c r="N448" s="312"/>
      <c r="O448" s="312"/>
    </row>
    <row r="449" spans="1:15" x14ac:dyDescent="0.2">
      <c r="A449" s="312"/>
      <c r="B449" s="312"/>
      <c r="C449" s="313"/>
      <c r="D449" s="312"/>
      <c r="E449" s="312"/>
      <c r="F449" s="312"/>
      <c r="G449" s="312"/>
      <c r="H449" s="312"/>
      <c r="I449" s="312"/>
      <c r="J449" s="312"/>
      <c r="K449" s="312"/>
      <c r="L449" s="312"/>
      <c r="M449" s="312"/>
      <c r="N449" s="312"/>
      <c r="O449" s="312"/>
    </row>
    <row r="450" spans="1:15" x14ac:dyDescent="0.2">
      <c r="A450" s="312"/>
      <c r="B450" s="312"/>
      <c r="C450" s="313"/>
      <c r="D450" s="312"/>
      <c r="E450" s="312"/>
      <c r="F450" s="312"/>
      <c r="G450" s="312"/>
      <c r="H450" s="312"/>
      <c r="I450" s="312"/>
      <c r="J450" s="312"/>
      <c r="K450" s="312"/>
      <c r="L450" s="312"/>
      <c r="M450" s="312"/>
      <c r="N450" s="312"/>
      <c r="O450" s="312"/>
    </row>
    <row r="451" spans="1:15" x14ac:dyDescent="0.2">
      <c r="A451" s="312"/>
      <c r="B451" s="312"/>
      <c r="C451" s="313"/>
      <c r="D451" s="312"/>
      <c r="E451" s="312"/>
      <c r="F451" s="312"/>
      <c r="G451" s="312"/>
      <c r="H451" s="312"/>
      <c r="I451" s="312"/>
      <c r="J451" s="312"/>
      <c r="K451" s="312"/>
      <c r="L451" s="312"/>
      <c r="M451" s="312"/>
      <c r="N451" s="312"/>
      <c r="O451" s="312"/>
    </row>
    <row r="452" spans="1:15" x14ac:dyDescent="0.2">
      <c r="A452" s="312"/>
      <c r="B452" s="312"/>
      <c r="C452" s="313"/>
      <c r="D452" s="312"/>
      <c r="E452" s="312"/>
      <c r="F452" s="312"/>
      <c r="G452" s="312"/>
      <c r="H452" s="312"/>
      <c r="I452" s="312"/>
      <c r="J452" s="312"/>
      <c r="K452" s="312"/>
      <c r="L452" s="312"/>
      <c r="M452" s="312"/>
      <c r="N452" s="312"/>
      <c r="O452" s="312"/>
    </row>
    <row r="453" spans="1:15" x14ac:dyDescent="0.2">
      <c r="A453" s="312"/>
      <c r="B453" s="312"/>
      <c r="C453" s="313"/>
      <c r="D453" s="312"/>
      <c r="E453" s="312"/>
      <c r="F453" s="312"/>
      <c r="G453" s="312"/>
      <c r="H453" s="312"/>
      <c r="I453" s="312"/>
      <c r="J453" s="312"/>
      <c r="K453" s="312"/>
      <c r="L453" s="312"/>
      <c r="M453" s="312"/>
      <c r="N453" s="312"/>
      <c r="O453" s="312"/>
    </row>
    <row r="454" spans="1:15" x14ac:dyDescent="0.2">
      <c r="A454" s="312"/>
      <c r="B454" s="312"/>
      <c r="C454" s="313"/>
      <c r="D454" s="312"/>
      <c r="E454" s="312"/>
      <c r="F454" s="312"/>
      <c r="G454" s="312"/>
      <c r="H454" s="312"/>
      <c r="I454" s="312"/>
      <c r="J454" s="312"/>
      <c r="K454" s="312"/>
      <c r="L454" s="312"/>
      <c r="M454" s="312"/>
      <c r="N454" s="312"/>
      <c r="O454" s="312"/>
    </row>
    <row r="455" spans="1:15" x14ac:dyDescent="0.2">
      <c r="A455" s="312"/>
      <c r="B455" s="312"/>
      <c r="C455" s="313"/>
      <c r="D455" s="312"/>
      <c r="E455" s="312"/>
      <c r="F455" s="312"/>
      <c r="G455" s="312"/>
      <c r="H455" s="312"/>
      <c r="I455" s="312"/>
      <c r="J455" s="312"/>
      <c r="K455" s="312"/>
      <c r="L455" s="312"/>
      <c r="M455" s="312"/>
      <c r="N455" s="312"/>
      <c r="O455" s="312"/>
    </row>
    <row r="456" spans="1:15" x14ac:dyDescent="0.2">
      <c r="A456" s="312"/>
      <c r="B456" s="312"/>
      <c r="C456" s="313"/>
      <c r="D456" s="312"/>
      <c r="E456" s="312"/>
      <c r="F456" s="312"/>
      <c r="G456" s="312"/>
      <c r="H456" s="312"/>
      <c r="I456" s="312"/>
      <c r="J456" s="312"/>
      <c r="K456" s="312"/>
      <c r="L456" s="312"/>
      <c r="M456" s="312"/>
      <c r="N456" s="312"/>
      <c r="O456" s="312"/>
    </row>
    <row r="457" spans="1:15" x14ac:dyDescent="0.2">
      <c r="A457" s="312"/>
      <c r="B457" s="312"/>
      <c r="C457" s="313"/>
      <c r="D457" s="312"/>
      <c r="E457" s="312"/>
      <c r="F457" s="312"/>
      <c r="G457" s="312"/>
      <c r="H457" s="312"/>
      <c r="I457" s="312"/>
      <c r="J457" s="312"/>
      <c r="K457" s="312"/>
      <c r="L457" s="312"/>
      <c r="M457" s="312"/>
      <c r="N457" s="312"/>
      <c r="O457" s="312"/>
    </row>
    <row r="458" spans="1:15" x14ac:dyDescent="0.2">
      <c r="A458" s="312"/>
      <c r="B458" s="312"/>
      <c r="C458" s="313"/>
      <c r="D458" s="312"/>
      <c r="E458" s="312"/>
      <c r="F458" s="312"/>
      <c r="G458" s="312"/>
      <c r="H458" s="312"/>
      <c r="I458" s="312"/>
      <c r="J458" s="312"/>
      <c r="K458" s="312"/>
      <c r="L458" s="312"/>
      <c r="M458" s="312"/>
      <c r="N458" s="312"/>
      <c r="O458" s="312"/>
    </row>
    <row r="459" spans="1:15" x14ac:dyDescent="0.2">
      <c r="A459" s="312"/>
      <c r="B459" s="312"/>
      <c r="C459" s="313"/>
      <c r="D459" s="312"/>
      <c r="E459" s="312"/>
      <c r="F459" s="312"/>
      <c r="G459" s="312"/>
      <c r="H459" s="312"/>
      <c r="I459" s="312"/>
      <c r="J459" s="312"/>
      <c r="K459" s="312"/>
      <c r="L459" s="312"/>
      <c r="M459" s="312"/>
      <c r="N459" s="312"/>
      <c r="O459" s="312"/>
    </row>
    <row r="460" spans="1:15" x14ac:dyDescent="0.2">
      <c r="A460" s="312"/>
      <c r="B460" s="312"/>
      <c r="C460" s="313"/>
      <c r="D460" s="312"/>
      <c r="E460" s="312"/>
      <c r="F460" s="312"/>
      <c r="G460" s="312"/>
      <c r="H460" s="312"/>
      <c r="I460" s="312"/>
      <c r="J460" s="312"/>
      <c r="K460" s="312"/>
      <c r="L460" s="312"/>
      <c r="M460" s="312"/>
      <c r="N460" s="312"/>
      <c r="O460" s="312"/>
    </row>
    <row r="461" spans="1:15" x14ac:dyDescent="0.2">
      <c r="A461" s="312"/>
      <c r="B461" s="312"/>
      <c r="C461" s="313"/>
      <c r="D461" s="312"/>
      <c r="E461" s="312"/>
      <c r="F461" s="312"/>
      <c r="G461" s="312"/>
      <c r="H461" s="312"/>
      <c r="I461" s="312"/>
      <c r="J461" s="312"/>
      <c r="K461" s="312"/>
      <c r="L461" s="312"/>
      <c r="M461" s="312"/>
      <c r="N461" s="312"/>
      <c r="O461" s="312"/>
    </row>
    <row r="462" spans="1:15" x14ac:dyDescent="0.2">
      <c r="A462" s="312"/>
      <c r="B462" s="312"/>
      <c r="C462" s="313"/>
      <c r="D462" s="312"/>
      <c r="E462" s="312"/>
      <c r="F462" s="312"/>
      <c r="G462" s="312"/>
      <c r="H462" s="312"/>
      <c r="I462" s="312"/>
      <c r="J462" s="312"/>
      <c r="K462" s="312"/>
      <c r="L462" s="312"/>
      <c r="M462" s="312"/>
      <c r="N462" s="312"/>
      <c r="O462" s="312"/>
    </row>
    <row r="463" spans="1:15" x14ac:dyDescent="0.2">
      <c r="A463" s="312"/>
      <c r="B463" s="312"/>
      <c r="C463" s="313"/>
      <c r="D463" s="312"/>
      <c r="E463" s="312"/>
      <c r="F463" s="312"/>
      <c r="G463" s="312"/>
      <c r="H463" s="312"/>
      <c r="I463" s="312"/>
      <c r="J463" s="312"/>
      <c r="K463" s="312"/>
      <c r="L463" s="312"/>
      <c r="M463" s="312"/>
      <c r="N463" s="312"/>
      <c r="O463" s="312"/>
    </row>
    <row r="464" spans="1:15" x14ac:dyDescent="0.2">
      <c r="A464" s="312"/>
      <c r="B464" s="312"/>
      <c r="C464" s="313"/>
      <c r="D464" s="312"/>
      <c r="E464" s="312"/>
      <c r="F464" s="312"/>
      <c r="G464" s="312"/>
      <c r="H464" s="312"/>
      <c r="I464" s="312"/>
      <c r="J464" s="312"/>
      <c r="K464" s="312"/>
      <c r="L464" s="312"/>
      <c r="M464" s="312"/>
      <c r="N464" s="312"/>
      <c r="O464" s="312"/>
    </row>
    <row r="465" spans="1:15" x14ac:dyDescent="0.2">
      <c r="A465" s="312"/>
      <c r="B465" s="312"/>
      <c r="C465" s="313"/>
      <c r="D465" s="312"/>
      <c r="E465" s="312"/>
      <c r="F465" s="312"/>
      <c r="G465" s="312"/>
      <c r="H465" s="312"/>
      <c r="I465" s="312"/>
      <c r="J465" s="312"/>
      <c r="K465" s="312"/>
      <c r="L465" s="312"/>
      <c r="M465" s="312"/>
      <c r="N465" s="312"/>
      <c r="O465" s="312"/>
    </row>
    <row r="466" spans="1:15" x14ac:dyDescent="0.2">
      <c r="A466" s="312"/>
      <c r="B466" s="312"/>
      <c r="C466" s="313"/>
      <c r="D466" s="312"/>
      <c r="E466" s="312"/>
      <c r="F466" s="312"/>
      <c r="G466" s="312"/>
      <c r="H466" s="312"/>
      <c r="I466" s="312"/>
      <c r="J466" s="312"/>
      <c r="K466" s="312"/>
      <c r="L466" s="312"/>
      <c r="M466" s="312"/>
      <c r="N466" s="312"/>
      <c r="O466" s="312"/>
    </row>
    <row r="467" spans="1:15" x14ac:dyDescent="0.2">
      <c r="A467" s="312"/>
      <c r="B467" s="312"/>
      <c r="C467" s="313"/>
      <c r="D467" s="312"/>
      <c r="E467" s="312"/>
      <c r="F467" s="312"/>
      <c r="G467" s="312"/>
      <c r="H467" s="312"/>
      <c r="I467" s="312"/>
      <c r="J467" s="312"/>
      <c r="K467" s="312"/>
      <c r="L467" s="312"/>
      <c r="M467" s="312"/>
      <c r="N467" s="312"/>
      <c r="O467" s="312"/>
    </row>
    <row r="468" spans="1:15" x14ac:dyDescent="0.2">
      <c r="A468" s="312"/>
      <c r="B468" s="312"/>
      <c r="C468" s="313"/>
      <c r="D468" s="312"/>
      <c r="E468" s="312"/>
      <c r="F468" s="312"/>
      <c r="G468" s="312"/>
      <c r="H468" s="312"/>
      <c r="I468" s="312"/>
      <c r="J468" s="312"/>
      <c r="K468" s="312"/>
      <c r="L468" s="312"/>
      <c r="M468" s="312"/>
      <c r="N468" s="312"/>
      <c r="O468" s="312"/>
    </row>
    <row r="469" spans="1:15" x14ac:dyDescent="0.2">
      <c r="A469" s="312"/>
      <c r="B469" s="312"/>
      <c r="C469" s="313"/>
      <c r="D469" s="312"/>
      <c r="E469" s="312"/>
      <c r="F469" s="312"/>
      <c r="G469" s="312"/>
      <c r="H469" s="312"/>
      <c r="I469" s="312"/>
      <c r="J469" s="312"/>
      <c r="K469" s="312"/>
      <c r="L469" s="312"/>
      <c r="M469" s="312"/>
      <c r="N469" s="312"/>
      <c r="O469" s="312"/>
    </row>
    <row r="470" spans="1:15" x14ac:dyDescent="0.2">
      <c r="A470" s="312"/>
      <c r="B470" s="312"/>
      <c r="C470" s="313"/>
      <c r="D470" s="312"/>
      <c r="E470" s="312"/>
      <c r="F470" s="312"/>
      <c r="G470" s="312"/>
      <c r="H470" s="312"/>
      <c r="I470" s="312"/>
      <c r="J470" s="312"/>
      <c r="K470" s="312"/>
      <c r="L470" s="312"/>
      <c r="M470" s="312"/>
      <c r="N470" s="312"/>
      <c r="O470" s="312"/>
    </row>
    <row r="471" spans="1:15" x14ac:dyDescent="0.2">
      <c r="A471" s="312"/>
      <c r="B471" s="312"/>
      <c r="C471" s="313"/>
      <c r="D471" s="312"/>
      <c r="E471" s="312"/>
      <c r="F471" s="312"/>
      <c r="G471" s="312"/>
      <c r="H471" s="312"/>
      <c r="I471" s="312"/>
      <c r="J471" s="312"/>
      <c r="K471" s="312"/>
      <c r="L471" s="312"/>
      <c r="M471" s="312"/>
      <c r="N471" s="312"/>
      <c r="O471" s="312"/>
    </row>
    <row r="472" spans="1:15" x14ac:dyDescent="0.2">
      <c r="A472" s="312"/>
      <c r="B472" s="312"/>
      <c r="C472" s="313"/>
      <c r="D472" s="312"/>
      <c r="E472" s="312"/>
      <c r="F472" s="312"/>
      <c r="G472" s="312"/>
      <c r="H472" s="312"/>
      <c r="I472" s="312"/>
      <c r="J472" s="312"/>
      <c r="K472" s="312"/>
      <c r="L472" s="312"/>
      <c r="M472" s="312"/>
      <c r="N472" s="312"/>
      <c r="O472" s="312"/>
    </row>
    <row r="473" spans="1:15" x14ac:dyDescent="0.2">
      <c r="A473" s="312"/>
      <c r="B473" s="312"/>
      <c r="C473" s="313"/>
      <c r="D473" s="312"/>
      <c r="E473" s="312"/>
      <c r="F473" s="312"/>
      <c r="G473" s="312"/>
      <c r="H473" s="312"/>
      <c r="I473" s="312"/>
      <c r="J473" s="312"/>
      <c r="K473" s="312"/>
      <c r="L473" s="312"/>
      <c r="M473" s="312"/>
      <c r="N473" s="312"/>
      <c r="O473" s="312"/>
    </row>
    <row r="474" spans="1:15" x14ac:dyDescent="0.2">
      <c r="A474" s="312"/>
      <c r="B474" s="312"/>
      <c r="C474" s="313"/>
      <c r="D474" s="312"/>
      <c r="E474" s="312"/>
      <c r="F474" s="312"/>
      <c r="G474" s="312"/>
      <c r="H474" s="312"/>
      <c r="I474" s="312"/>
      <c r="J474" s="312"/>
      <c r="K474" s="312"/>
      <c r="L474" s="312"/>
      <c r="M474" s="312"/>
      <c r="N474" s="312"/>
      <c r="O474" s="312"/>
    </row>
    <row r="475" spans="1:15" x14ac:dyDescent="0.2">
      <c r="A475" s="312"/>
      <c r="B475" s="312"/>
      <c r="C475" s="313"/>
      <c r="D475" s="312"/>
      <c r="E475" s="312"/>
      <c r="F475" s="312"/>
      <c r="G475" s="312"/>
      <c r="H475" s="312"/>
      <c r="I475" s="312"/>
      <c r="J475" s="312"/>
      <c r="K475" s="312"/>
      <c r="L475" s="312"/>
      <c r="M475" s="312"/>
      <c r="N475" s="312"/>
      <c r="O475" s="312"/>
    </row>
    <row r="476" spans="1:15" x14ac:dyDescent="0.2">
      <c r="A476" s="312"/>
      <c r="B476" s="312"/>
      <c r="C476" s="313"/>
      <c r="D476" s="312"/>
      <c r="E476" s="312"/>
      <c r="F476" s="312"/>
      <c r="G476" s="312"/>
      <c r="H476" s="312"/>
      <c r="I476" s="312"/>
      <c r="J476" s="312"/>
      <c r="K476" s="312"/>
      <c r="L476" s="312"/>
      <c r="M476" s="312"/>
      <c r="N476" s="312"/>
      <c r="O476" s="312"/>
    </row>
    <row r="477" spans="1:15" x14ac:dyDescent="0.2">
      <c r="A477" s="312"/>
      <c r="B477" s="312"/>
      <c r="C477" s="313"/>
      <c r="D477" s="312"/>
      <c r="E477" s="312"/>
      <c r="F477" s="312"/>
      <c r="G477" s="312"/>
      <c r="H477" s="312"/>
      <c r="I477" s="312"/>
      <c r="J477" s="312"/>
      <c r="K477" s="312"/>
      <c r="L477" s="312"/>
      <c r="M477" s="312"/>
      <c r="N477" s="312"/>
      <c r="O477" s="312"/>
    </row>
    <row r="478" spans="1:15" x14ac:dyDescent="0.2">
      <c r="A478" s="312"/>
      <c r="B478" s="312"/>
      <c r="C478" s="313"/>
      <c r="D478" s="312"/>
      <c r="E478" s="312"/>
      <c r="F478" s="312"/>
      <c r="G478" s="312"/>
      <c r="H478" s="312"/>
      <c r="I478" s="312"/>
      <c r="J478" s="312"/>
      <c r="K478" s="312"/>
      <c r="L478" s="312"/>
      <c r="M478" s="312"/>
      <c r="N478" s="312"/>
      <c r="O478" s="312"/>
    </row>
    <row r="479" spans="1:15" x14ac:dyDescent="0.2">
      <c r="A479" s="312"/>
      <c r="B479" s="312"/>
      <c r="C479" s="313"/>
      <c r="D479" s="312"/>
      <c r="E479" s="312"/>
      <c r="F479" s="312"/>
      <c r="G479" s="312"/>
      <c r="H479" s="312"/>
      <c r="I479" s="312"/>
      <c r="J479" s="312"/>
      <c r="K479" s="312"/>
      <c r="L479" s="312"/>
      <c r="M479" s="312"/>
      <c r="N479" s="312"/>
      <c r="O479" s="312"/>
    </row>
    <row r="480" spans="1:15" x14ac:dyDescent="0.2">
      <c r="A480" s="312"/>
      <c r="B480" s="312"/>
      <c r="C480" s="313"/>
      <c r="D480" s="312"/>
      <c r="E480" s="312"/>
      <c r="F480" s="312"/>
      <c r="G480" s="312"/>
      <c r="H480" s="312"/>
      <c r="I480" s="312"/>
      <c r="J480" s="312"/>
      <c r="K480" s="312"/>
      <c r="L480" s="312"/>
      <c r="M480" s="312"/>
      <c r="N480" s="312"/>
      <c r="O480" s="312"/>
    </row>
    <row r="481" spans="1:15" x14ac:dyDescent="0.2">
      <c r="A481" s="312"/>
      <c r="B481" s="312"/>
      <c r="C481" s="313"/>
      <c r="D481" s="312"/>
      <c r="E481" s="312"/>
      <c r="F481" s="312"/>
      <c r="G481" s="312"/>
      <c r="H481" s="312"/>
      <c r="I481" s="312"/>
      <c r="J481" s="312"/>
      <c r="K481" s="312"/>
      <c r="L481" s="312"/>
      <c r="M481" s="312"/>
      <c r="N481" s="312"/>
      <c r="O481" s="312"/>
    </row>
    <row r="482" spans="1:15" x14ac:dyDescent="0.2">
      <c r="A482" s="312"/>
      <c r="B482" s="312"/>
      <c r="C482" s="313"/>
      <c r="D482" s="312"/>
      <c r="E482" s="312"/>
      <c r="F482" s="312"/>
      <c r="G482" s="312"/>
      <c r="H482" s="312"/>
      <c r="I482" s="312"/>
      <c r="J482" s="312"/>
      <c r="K482" s="312"/>
      <c r="L482" s="312"/>
      <c r="M482" s="312"/>
      <c r="N482" s="312"/>
      <c r="O482" s="312"/>
    </row>
    <row r="483" spans="1:15" x14ac:dyDescent="0.2">
      <c r="A483" s="312"/>
      <c r="B483" s="312"/>
      <c r="C483" s="313"/>
      <c r="D483" s="312"/>
      <c r="E483" s="312"/>
      <c r="F483" s="312"/>
      <c r="G483" s="312"/>
      <c r="H483" s="312"/>
      <c r="I483" s="312"/>
      <c r="J483" s="312"/>
      <c r="K483" s="312"/>
      <c r="L483" s="312"/>
      <c r="M483" s="312"/>
      <c r="N483" s="312"/>
      <c r="O483" s="312"/>
    </row>
    <row r="484" spans="1:15" x14ac:dyDescent="0.2">
      <c r="A484" s="312"/>
      <c r="B484" s="312"/>
      <c r="C484" s="313"/>
      <c r="D484" s="312"/>
      <c r="E484" s="312"/>
      <c r="F484" s="312"/>
      <c r="G484" s="312"/>
      <c r="H484" s="312"/>
      <c r="I484" s="312"/>
      <c r="J484" s="312"/>
      <c r="K484" s="312"/>
      <c r="L484" s="312"/>
      <c r="M484" s="312"/>
      <c r="N484" s="312"/>
      <c r="O484" s="312"/>
    </row>
    <row r="485" spans="1:15" x14ac:dyDescent="0.2">
      <c r="A485" s="312"/>
      <c r="B485" s="312"/>
      <c r="C485" s="313"/>
      <c r="D485" s="312"/>
      <c r="E485" s="312"/>
      <c r="F485" s="312"/>
      <c r="G485" s="312"/>
      <c r="H485" s="312"/>
      <c r="I485" s="312"/>
      <c r="J485" s="312"/>
      <c r="K485" s="312"/>
      <c r="L485" s="312"/>
      <c r="M485" s="312"/>
      <c r="N485" s="312"/>
      <c r="O485" s="312"/>
    </row>
    <row r="486" spans="1:15" x14ac:dyDescent="0.2">
      <c r="A486" s="312"/>
      <c r="B486" s="312"/>
      <c r="C486" s="313"/>
      <c r="D486" s="312"/>
      <c r="E486" s="312"/>
      <c r="F486" s="312"/>
      <c r="G486" s="312"/>
      <c r="H486" s="312"/>
      <c r="I486" s="312"/>
      <c r="J486" s="312"/>
      <c r="K486" s="312"/>
      <c r="L486" s="312"/>
      <c r="M486" s="312"/>
      <c r="N486" s="312"/>
      <c r="O486" s="312"/>
    </row>
    <row r="487" spans="1:15" x14ac:dyDescent="0.2">
      <c r="A487" s="312"/>
      <c r="B487" s="312"/>
      <c r="C487" s="313"/>
      <c r="D487" s="312"/>
      <c r="E487" s="312"/>
      <c r="F487" s="312"/>
      <c r="G487" s="312"/>
      <c r="H487" s="312"/>
      <c r="I487" s="312"/>
      <c r="J487" s="312"/>
      <c r="K487" s="312"/>
      <c r="L487" s="312"/>
      <c r="M487" s="312"/>
      <c r="N487" s="312"/>
      <c r="O487" s="312"/>
    </row>
    <row r="488" spans="1:15" x14ac:dyDescent="0.2">
      <c r="A488" s="312"/>
      <c r="B488" s="312"/>
      <c r="C488" s="313"/>
      <c r="D488" s="312"/>
      <c r="E488" s="312"/>
      <c r="F488" s="312"/>
      <c r="G488" s="312"/>
      <c r="H488" s="312"/>
      <c r="I488" s="312"/>
      <c r="J488" s="312"/>
      <c r="K488" s="312"/>
      <c r="L488" s="312"/>
      <c r="M488" s="312"/>
      <c r="N488" s="312"/>
      <c r="O488" s="312"/>
    </row>
    <row r="489" spans="1:15" x14ac:dyDescent="0.2">
      <c r="A489" s="312"/>
      <c r="B489" s="312"/>
      <c r="C489" s="313"/>
      <c r="D489" s="312"/>
      <c r="E489" s="312"/>
      <c r="F489" s="312"/>
      <c r="G489" s="312"/>
      <c r="H489" s="312"/>
      <c r="I489" s="312"/>
      <c r="J489" s="312"/>
      <c r="K489" s="312"/>
      <c r="L489" s="312"/>
      <c r="M489" s="312"/>
      <c r="N489" s="312"/>
      <c r="O489" s="312"/>
    </row>
    <row r="490" spans="1:15" x14ac:dyDescent="0.2">
      <c r="A490" s="312"/>
      <c r="B490" s="312"/>
      <c r="C490" s="313"/>
      <c r="D490" s="312"/>
      <c r="E490" s="312"/>
      <c r="F490" s="312"/>
      <c r="G490" s="312"/>
      <c r="H490" s="312"/>
      <c r="I490" s="312"/>
      <c r="J490" s="312"/>
      <c r="K490" s="312"/>
      <c r="L490" s="312"/>
      <c r="M490" s="312"/>
      <c r="N490" s="312"/>
      <c r="O490" s="312"/>
    </row>
    <row r="491" spans="1:15" x14ac:dyDescent="0.2">
      <c r="A491" s="312"/>
      <c r="B491" s="312"/>
      <c r="C491" s="313"/>
      <c r="D491" s="312"/>
      <c r="E491" s="312"/>
      <c r="F491" s="312"/>
      <c r="G491" s="312"/>
      <c r="H491" s="312"/>
      <c r="I491" s="312"/>
      <c r="J491" s="312"/>
      <c r="K491" s="312"/>
      <c r="L491" s="312"/>
      <c r="M491" s="312"/>
      <c r="N491" s="312"/>
      <c r="O491" s="312"/>
    </row>
    <row r="492" spans="1:15" x14ac:dyDescent="0.2">
      <c r="A492" s="312"/>
      <c r="B492" s="312"/>
      <c r="C492" s="313"/>
      <c r="D492" s="312"/>
      <c r="E492" s="312"/>
      <c r="F492" s="312"/>
      <c r="G492" s="312"/>
      <c r="H492" s="312"/>
      <c r="I492" s="312"/>
      <c r="J492" s="312"/>
      <c r="K492" s="312"/>
    </row>
  </sheetData>
  <mergeCells count="58">
    <mergeCell ref="A243:I244"/>
    <mergeCell ref="G53:G54"/>
    <mergeCell ref="H53:H54"/>
    <mergeCell ref="J53:K54"/>
    <mergeCell ref="L53:M54"/>
    <mergeCell ref="J55:K55"/>
    <mergeCell ref="L55:M55"/>
    <mergeCell ref="A53:A54"/>
    <mergeCell ref="B53:B54"/>
    <mergeCell ref="C53:C54"/>
    <mergeCell ref="D53:D54"/>
    <mergeCell ref="E53:E54"/>
    <mergeCell ref="F53:F54"/>
    <mergeCell ref="G236:I236"/>
    <mergeCell ref="G232:I232"/>
    <mergeCell ref="G240:I240"/>
    <mergeCell ref="L205:L206"/>
    <mergeCell ref="A222:I223"/>
    <mergeCell ref="G226:I226"/>
    <mergeCell ref="J76:J77"/>
    <mergeCell ref="A201:J201"/>
    <mergeCell ref="A204:K204"/>
    <mergeCell ref="A205:A206"/>
    <mergeCell ref="B205:B206"/>
    <mergeCell ref="C205:C206"/>
    <mergeCell ref="D205:D206"/>
    <mergeCell ref="E205:E206"/>
    <mergeCell ref="F205:F206"/>
    <mergeCell ref="A76:A77"/>
    <mergeCell ref="B76:B77"/>
    <mergeCell ref="C76:C77"/>
    <mergeCell ref="D76:D77"/>
    <mergeCell ref="G229:I229"/>
    <mergeCell ref="G230:I230"/>
    <mergeCell ref="G231:I231"/>
    <mergeCell ref="H205:H206"/>
    <mergeCell ref="K205:K206"/>
    <mergeCell ref="G205:G206"/>
    <mergeCell ref="H76:H77"/>
    <mergeCell ref="I76:I77"/>
    <mergeCell ref="K6:K7"/>
    <mergeCell ref="M6:M7"/>
    <mergeCell ref="N6:N7"/>
    <mergeCell ref="A52:O52"/>
    <mergeCell ref="I6:I7"/>
    <mergeCell ref="O6:O7"/>
    <mergeCell ref="A59:J60"/>
    <mergeCell ref="A74:J75"/>
    <mergeCell ref="A1:O4"/>
    <mergeCell ref="A5:O5"/>
    <mergeCell ref="A6:A7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  <pageSetup scale="34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92"/>
  <sheetViews>
    <sheetView zoomScaleNormal="100" workbookViewId="0">
      <selection sqref="A1:O4"/>
    </sheetView>
  </sheetViews>
  <sheetFormatPr defaultColWidth="8.85546875" defaultRowHeight="12.75" x14ac:dyDescent="0.2"/>
  <cols>
    <col min="1" max="1" width="4.85546875" customWidth="1"/>
    <col min="2" max="2" width="38.28515625" customWidth="1"/>
    <col min="3" max="3" width="16.7109375" style="5" bestFit="1" customWidth="1"/>
    <col min="4" max="4" width="19.7109375" bestFit="1" customWidth="1"/>
    <col min="5" max="5" width="13.28515625" bestFit="1" customWidth="1"/>
    <col min="6" max="6" width="15" customWidth="1"/>
    <col min="7" max="7" width="15.85546875" bestFit="1" customWidth="1"/>
    <col min="8" max="8" width="17.7109375" bestFit="1" customWidth="1"/>
    <col min="9" max="9" width="21.5703125" customWidth="1"/>
    <col min="10" max="10" width="18.7109375" bestFit="1" customWidth="1"/>
    <col min="11" max="11" width="16.5703125" bestFit="1" customWidth="1"/>
    <col min="12" max="12" width="16" bestFit="1" customWidth="1"/>
    <col min="13" max="13" width="12.5703125" customWidth="1"/>
    <col min="14" max="14" width="20" customWidth="1"/>
    <col min="15" max="15" width="10.7109375" bestFit="1" customWidth="1"/>
  </cols>
  <sheetData>
    <row r="1" spans="1:15" ht="15" customHeight="1" x14ac:dyDescent="0.2">
      <c r="A1" s="1340" t="s">
        <v>2256</v>
      </c>
      <c r="B1" s="1340"/>
      <c r="C1" s="1340"/>
      <c r="D1" s="1340"/>
      <c r="E1" s="1340"/>
      <c r="F1" s="1340"/>
      <c r="G1" s="1340"/>
      <c r="H1" s="1340"/>
      <c r="I1" s="1340"/>
      <c r="J1" s="1340"/>
      <c r="K1" s="1340"/>
      <c r="L1" s="1340"/>
      <c r="M1" s="1340"/>
      <c r="N1" s="1340"/>
      <c r="O1" s="1340"/>
    </row>
    <row r="2" spans="1:15" ht="15" customHeight="1" x14ac:dyDescent="0.2">
      <c r="A2" s="1340"/>
      <c r="B2" s="1340"/>
      <c r="C2" s="1340"/>
      <c r="D2" s="1340"/>
      <c r="E2" s="1340"/>
      <c r="F2" s="1340"/>
      <c r="G2" s="1340"/>
      <c r="H2" s="1340"/>
      <c r="I2" s="1340"/>
      <c r="J2" s="1340"/>
      <c r="K2" s="1340"/>
      <c r="L2" s="1340"/>
      <c r="M2" s="1340"/>
      <c r="N2" s="1340"/>
      <c r="O2" s="1340"/>
    </row>
    <row r="3" spans="1:15" ht="15" customHeight="1" x14ac:dyDescent="0.2">
      <c r="A3" s="1340"/>
      <c r="B3" s="1340"/>
      <c r="C3" s="1340"/>
      <c r="D3" s="1340"/>
      <c r="E3" s="1340"/>
      <c r="F3" s="1340"/>
      <c r="G3" s="1340"/>
      <c r="H3" s="1340"/>
      <c r="I3" s="1340"/>
      <c r="J3" s="1340"/>
      <c r="K3" s="1340"/>
      <c r="L3" s="1340"/>
      <c r="M3" s="1340"/>
      <c r="N3" s="1340"/>
      <c r="O3" s="1340"/>
    </row>
    <row r="4" spans="1:15" ht="13.5" thickBot="1" x14ac:dyDescent="0.25">
      <c r="A4" s="1341"/>
      <c r="B4" s="1341"/>
      <c r="C4" s="1341"/>
      <c r="D4" s="1341"/>
      <c r="E4" s="1341"/>
      <c r="F4" s="1341"/>
      <c r="G4" s="1341"/>
      <c r="H4" s="1341"/>
      <c r="I4" s="1341"/>
      <c r="J4" s="1341"/>
      <c r="K4" s="1341"/>
      <c r="L4" s="1341"/>
      <c r="M4" s="1341"/>
      <c r="N4" s="1341"/>
      <c r="O4" s="1341"/>
    </row>
    <row r="5" spans="1:15" ht="27.75" thickTop="1" thickBot="1" x14ac:dyDescent="0.25">
      <c r="A5" s="1339" t="s">
        <v>1597</v>
      </c>
      <c r="B5" s="1339"/>
      <c r="C5" s="1339"/>
      <c r="D5" s="1339"/>
      <c r="E5" s="1339"/>
      <c r="F5" s="1339"/>
      <c r="G5" s="1339"/>
      <c r="H5" s="1339"/>
      <c r="I5" s="1339"/>
      <c r="J5" s="1339"/>
      <c r="K5" s="1339"/>
      <c r="L5" s="1339"/>
      <c r="M5" s="1339"/>
      <c r="N5" s="1339"/>
      <c r="O5" s="1339"/>
    </row>
    <row r="6" spans="1:15" ht="26.25" thickTop="1" x14ac:dyDescent="0.2">
      <c r="A6" s="1301" t="s">
        <v>700</v>
      </c>
      <c r="B6" s="1301" t="s">
        <v>1057</v>
      </c>
      <c r="C6" s="1301" t="s">
        <v>508</v>
      </c>
      <c r="D6" s="1301" t="s">
        <v>900</v>
      </c>
      <c r="E6" s="1301" t="s">
        <v>901</v>
      </c>
      <c r="F6" s="1299" t="s">
        <v>1266</v>
      </c>
      <c r="G6" s="1299" t="s">
        <v>1267</v>
      </c>
      <c r="H6" s="1299" t="s">
        <v>1268</v>
      </c>
      <c r="I6" s="527" t="s">
        <v>1895</v>
      </c>
      <c r="J6" s="526" t="s">
        <v>1269</v>
      </c>
      <c r="K6" s="1370" t="s">
        <v>1270</v>
      </c>
      <c r="L6" s="527" t="s">
        <v>1598</v>
      </c>
      <c r="M6" s="1299" t="s">
        <v>1270</v>
      </c>
      <c r="N6" s="1301" t="s">
        <v>263</v>
      </c>
      <c r="O6" s="1299" t="s">
        <v>1058</v>
      </c>
    </row>
    <row r="7" spans="1:15" ht="13.5" thickBot="1" x14ac:dyDescent="0.25">
      <c r="A7" s="1302"/>
      <c r="B7" s="1302"/>
      <c r="C7" s="1302"/>
      <c r="D7" s="1302"/>
      <c r="E7" s="1302"/>
      <c r="F7" s="1300"/>
      <c r="G7" s="1300"/>
      <c r="H7" s="1300"/>
      <c r="I7" s="532"/>
      <c r="J7" s="529" t="s">
        <v>1272</v>
      </c>
      <c r="K7" s="1371"/>
      <c r="L7" s="529" t="s">
        <v>1272</v>
      </c>
      <c r="M7" s="1300"/>
      <c r="N7" s="1302"/>
      <c r="O7" s="1300"/>
    </row>
    <row r="8" spans="1:15" ht="26.25" thickTop="1" x14ac:dyDescent="0.2">
      <c r="A8" s="612">
        <v>1</v>
      </c>
      <c r="B8" s="613" t="s">
        <v>2212</v>
      </c>
      <c r="C8" s="614" t="s">
        <v>446</v>
      </c>
      <c r="D8" s="615">
        <v>1</v>
      </c>
      <c r="E8" s="616">
        <v>21000000</v>
      </c>
      <c r="F8" s="617">
        <v>21000000</v>
      </c>
      <c r="G8" s="614">
        <v>100</v>
      </c>
      <c r="H8" s="617">
        <v>2100000000</v>
      </c>
      <c r="I8" s="617">
        <v>6300000</v>
      </c>
      <c r="J8" s="618">
        <v>630000000</v>
      </c>
      <c r="K8" s="619">
        <v>0.3</v>
      </c>
      <c r="L8" s="620">
        <v>1470000000</v>
      </c>
      <c r="M8" s="621">
        <v>0.7</v>
      </c>
      <c r="N8" s="613" t="s">
        <v>1294</v>
      </c>
      <c r="O8" s="622" t="s">
        <v>2213</v>
      </c>
    </row>
    <row r="9" spans="1:15" ht="25.5" x14ac:dyDescent="0.2">
      <c r="A9" s="389">
        <v>2</v>
      </c>
      <c r="B9" s="296" t="s">
        <v>2214</v>
      </c>
      <c r="C9" s="290" t="s">
        <v>1600</v>
      </c>
      <c r="D9" s="503">
        <v>1</v>
      </c>
      <c r="E9" s="497">
        <v>200000</v>
      </c>
      <c r="F9" s="497">
        <v>200000</v>
      </c>
      <c r="G9" s="497">
        <v>100</v>
      </c>
      <c r="H9" s="497">
        <v>20000000</v>
      </c>
      <c r="I9" s="497">
        <v>86000</v>
      </c>
      <c r="J9" s="497">
        <v>8600000</v>
      </c>
      <c r="K9" s="673">
        <v>0.43</v>
      </c>
      <c r="L9" s="500">
        <v>11400000</v>
      </c>
      <c r="M9" s="396">
        <v>0.56999999999999995</v>
      </c>
      <c r="N9" s="291" t="s">
        <v>1290</v>
      </c>
      <c r="O9" s="389" t="s">
        <v>2215</v>
      </c>
    </row>
    <row r="10" spans="1:15" ht="25.5" x14ac:dyDescent="0.2">
      <c r="A10" s="612">
        <v>3</v>
      </c>
      <c r="B10" s="613" t="s">
        <v>2216</v>
      </c>
      <c r="C10" s="614" t="s">
        <v>446</v>
      </c>
      <c r="D10" s="615">
        <v>1</v>
      </c>
      <c r="E10" s="616">
        <v>10000000</v>
      </c>
      <c r="F10" s="617">
        <v>10000000</v>
      </c>
      <c r="G10" s="614">
        <v>100</v>
      </c>
      <c r="H10" s="617">
        <v>1000000000</v>
      </c>
      <c r="I10" s="617">
        <v>3000000</v>
      </c>
      <c r="J10" s="618">
        <v>300000000</v>
      </c>
      <c r="K10" s="619">
        <v>0.3</v>
      </c>
      <c r="L10" s="620">
        <v>700000000</v>
      </c>
      <c r="M10" s="621">
        <v>0.7</v>
      </c>
      <c r="N10" s="613" t="s">
        <v>1628</v>
      </c>
      <c r="O10" s="622" t="s">
        <v>2217</v>
      </c>
    </row>
    <row r="11" spans="1:15" ht="25.5" x14ac:dyDescent="0.2">
      <c r="A11" s="389">
        <v>4</v>
      </c>
      <c r="B11" s="296" t="s">
        <v>2218</v>
      </c>
      <c r="C11" s="290" t="s">
        <v>446</v>
      </c>
      <c r="D11" s="503">
        <v>1</v>
      </c>
      <c r="E11" s="497">
        <v>10000000</v>
      </c>
      <c r="F11" s="497">
        <v>10000000</v>
      </c>
      <c r="G11" s="497">
        <v>100</v>
      </c>
      <c r="H11" s="497">
        <v>1000000000</v>
      </c>
      <c r="I11" s="497">
        <v>3000000</v>
      </c>
      <c r="J11" s="497">
        <v>300000000</v>
      </c>
      <c r="K11" s="673">
        <v>0.3</v>
      </c>
      <c r="L11" s="500">
        <v>700000000</v>
      </c>
      <c r="M11" s="396">
        <v>0.7</v>
      </c>
      <c r="N11" s="291" t="s">
        <v>2219</v>
      </c>
      <c r="O11" s="389" t="s">
        <v>2220</v>
      </c>
    </row>
    <row r="12" spans="1:15" ht="25.5" x14ac:dyDescent="0.2">
      <c r="A12" s="612">
        <v>5</v>
      </c>
      <c r="B12" s="613" t="s">
        <v>2221</v>
      </c>
      <c r="C12" s="614" t="s">
        <v>2463</v>
      </c>
      <c r="D12" s="615">
        <v>1</v>
      </c>
      <c r="E12" s="616">
        <v>15340910</v>
      </c>
      <c r="F12" s="617">
        <v>15340910</v>
      </c>
      <c r="G12" s="614">
        <v>100</v>
      </c>
      <c r="H12" s="617">
        <v>1534091000</v>
      </c>
      <c r="I12" s="617">
        <v>1840910</v>
      </c>
      <c r="J12" s="618">
        <v>184091000</v>
      </c>
      <c r="K12" s="619">
        <v>0.12</v>
      </c>
      <c r="L12" s="620">
        <v>1350000000</v>
      </c>
      <c r="M12" s="711">
        <v>0.88</v>
      </c>
      <c r="N12" s="613" t="s">
        <v>1296</v>
      </c>
      <c r="O12" s="622" t="s">
        <v>2222</v>
      </c>
    </row>
    <row r="13" spans="1:15" ht="25.5" x14ac:dyDescent="0.2">
      <c r="A13" s="389">
        <v>6</v>
      </c>
      <c r="B13" s="296" t="s">
        <v>2223</v>
      </c>
      <c r="C13" s="290" t="s">
        <v>446</v>
      </c>
      <c r="D13" s="503">
        <v>1</v>
      </c>
      <c r="E13" s="497">
        <v>20000000</v>
      </c>
      <c r="F13" s="497">
        <v>20000000</v>
      </c>
      <c r="G13" s="497">
        <v>100</v>
      </c>
      <c r="H13" s="497">
        <v>2000000000</v>
      </c>
      <c r="I13" s="497">
        <v>6000000</v>
      </c>
      <c r="J13" s="497">
        <v>600000000</v>
      </c>
      <c r="K13" s="673">
        <v>0.3</v>
      </c>
      <c r="L13" s="500">
        <v>1400000000</v>
      </c>
      <c r="M13" s="396">
        <v>0.7</v>
      </c>
      <c r="N13" s="291" t="s">
        <v>1290</v>
      </c>
      <c r="O13" s="389" t="s">
        <v>2224</v>
      </c>
    </row>
    <row r="14" spans="1:15" x14ac:dyDescent="0.2">
      <c r="A14" s="612">
        <v>7</v>
      </c>
      <c r="B14" s="613" t="s">
        <v>2225</v>
      </c>
      <c r="C14" s="614" t="s">
        <v>2464</v>
      </c>
      <c r="D14" s="615">
        <v>1</v>
      </c>
      <c r="E14" s="616">
        <v>200000000</v>
      </c>
      <c r="F14" s="617">
        <v>200000000</v>
      </c>
      <c r="G14" s="614">
        <v>100</v>
      </c>
      <c r="H14" s="617">
        <v>20000000000</v>
      </c>
      <c r="I14" s="617">
        <v>80000000</v>
      </c>
      <c r="J14" s="618">
        <v>8000000000</v>
      </c>
      <c r="K14" s="619">
        <v>0.4</v>
      </c>
      <c r="L14" s="620">
        <v>12000000000</v>
      </c>
      <c r="M14" s="674">
        <v>0.6</v>
      </c>
      <c r="N14" s="613" t="s">
        <v>1628</v>
      </c>
      <c r="O14" s="622" t="s">
        <v>2226</v>
      </c>
    </row>
    <row r="15" spans="1:15" ht="25.5" x14ac:dyDescent="0.2">
      <c r="A15" s="389">
        <v>8</v>
      </c>
      <c r="B15" s="296" t="s">
        <v>2227</v>
      </c>
      <c r="C15" s="290" t="s">
        <v>1060</v>
      </c>
      <c r="D15" s="503">
        <v>1</v>
      </c>
      <c r="E15" s="497">
        <v>14500000</v>
      </c>
      <c r="F15" s="497">
        <v>14500000</v>
      </c>
      <c r="G15" s="497">
        <v>100</v>
      </c>
      <c r="H15" s="497">
        <v>1450000000</v>
      </c>
      <c r="I15" s="497">
        <v>4350000</v>
      </c>
      <c r="J15" s="497">
        <v>435000000</v>
      </c>
      <c r="K15" s="673">
        <v>0.3</v>
      </c>
      <c r="L15" s="500">
        <v>1015000000</v>
      </c>
      <c r="M15" s="396">
        <v>0.7</v>
      </c>
      <c r="N15" s="291" t="s">
        <v>2228</v>
      </c>
      <c r="O15" s="389" t="s">
        <v>2229</v>
      </c>
    </row>
    <row r="16" spans="1:15" ht="51" x14ac:dyDescent="0.2">
      <c r="A16" s="612">
        <v>9</v>
      </c>
      <c r="B16" s="613" t="s">
        <v>2230</v>
      </c>
      <c r="C16" s="614" t="s">
        <v>1060</v>
      </c>
      <c r="D16" s="615">
        <v>16200001</v>
      </c>
      <c r="E16" s="616">
        <v>18000000</v>
      </c>
      <c r="F16" s="617">
        <v>1800000</v>
      </c>
      <c r="G16" s="614">
        <v>100</v>
      </c>
      <c r="H16" s="617">
        <v>180000000</v>
      </c>
      <c r="I16" s="617">
        <v>3496400</v>
      </c>
      <c r="J16" s="618">
        <v>349640000</v>
      </c>
      <c r="K16" s="619">
        <v>0.19420000000000001</v>
      </c>
      <c r="L16" s="620">
        <v>1445560000</v>
      </c>
      <c r="M16" s="674">
        <v>0.8</v>
      </c>
      <c r="N16" s="613" t="s">
        <v>2231</v>
      </c>
      <c r="O16" s="622" t="s">
        <v>2232</v>
      </c>
    </row>
    <row r="17" spans="1:15" ht="25.5" x14ac:dyDescent="0.2">
      <c r="A17" s="389">
        <v>10</v>
      </c>
      <c r="B17" s="296" t="s">
        <v>2233</v>
      </c>
      <c r="C17" s="290" t="s">
        <v>1600</v>
      </c>
      <c r="D17" s="503">
        <v>1</v>
      </c>
      <c r="E17" s="497">
        <v>1000000</v>
      </c>
      <c r="F17" s="497">
        <v>1000000</v>
      </c>
      <c r="G17" s="497">
        <v>100</v>
      </c>
      <c r="H17" s="497">
        <v>100000000</v>
      </c>
      <c r="I17" s="497">
        <v>400000</v>
      </c>
      <c r="J17" s="497">
        <v>40000000</v>
      </c>
      <c r="K17" s="673">
        <v>0.4</v>
      </c>
      <c r="L17" s="500">
        <v>60000000</v>
      </c>
      <c r="M17" s="396">
        <v>0.6</v>
      </c>
      <c r="N17" s="291" t="s">
        <v>1612</v>
      </c>
      <c r="O17" s="389" t="s">
        <v>2234</v>
      </c>
    </row>
    <row r="18" spans="1:15" ht="63.75" x14ac:dyDescent="0.2">
      <c r="A18" s="612">
        <v>11</v>
      </c>
      <c r="B18" s="613" t="s">
        <v>2235</v>
      </c>
      <c r="C18" s="614" t="s">
        <v>2236</v>
      </c>
      <c r="D18" s="615">
        <v>1</v>
      </c>
      <c r="E18" s="616">
        <v>4077055</v>
      </c>
      <c r="F18" s="617">
        <v>4077055</v>
      </c>
      <c r="G18" s="614">
        <v>100</v>
      </c>
      <c r="H18" s="617">
        <v>407705500</v>
      </c>
      <c r="I18" s="617">
        <v>815411</v>
      </c>
      <c r="J18" s="618">
        <v>89695100</v>
      </c>
      <c r="K18" s="619">
        <v>0.2</v>
      </c>
      <c r="L18" s="620">
        <v>326164400</v>
      </c>
      <c r="M18" s="674">
        <v>0.8</v>
      </c>
      <c r="N18" s="613" t="s">
        <v>2237</v>
      </c>
      <c r="O18" s="622" t="s">
        <v>2238</v>
      </c>
    </row>
    <row r="19" spans="1:15" x14ac:dyDescent="0.2">
      <c r="A19" s="389">
        <v>12</v>
      </c>
      <c r="B19" s="296" t="s">
        <v>2239</v>
      </c>
      <c r="C19" s="290" t="s">
        <v>446</v>
      </c>
      <c r="D19" s="503">
        <v>1</v>
      </c>
      <c r="E19" s="497">
        <v>22000000</v>
      </c>
      <c r="F19" s="497">
        <v>22000000</v>
      </c>
      <c r="G19" s="497">
        <v>100</v>
      </c>
      <c r="H19" s="497">
        <v>2200000000</v>
      </c>
      <c r="I19" s="497">
        <v>6600000</v>
      </c>
      <c r="J19" s="497">
        <v>660000000</v>
      </c>
      <c r="K19" s="673">
        <v>0.3</v>
      </c>
      <c r="L19" s="500">
        <v>1540000000</v>
      </c>
      <c r="M19" s="396">
        <v>0.7</v>
      </c>
      <c r="N19" s="291" t="s">
        <v>1091</v>
      </c>
      <c r="O19" s="389" t="s">
        <v>2240</v>
      </c>
    </row>
    <row r="20" spans="1:15" x14ac:dyDescent="0.2">
      <c r="A20" s="612">
        <v>13</v>
      </c>
      <c r="B20" s="613" t="s">
        <v>2241</v>
      </c>
      <c r="C20" s="614" t="s">
        <v>2464</v>
      </c>
      <c r="D20" s="615">
        <v>1</v>
      </c>
      <c r="E20" s="616">
        <v>8394100</v>
      </c>
      <c r="F20" s="617">
        <v>8394100</v>
      </c>
      <c r="G20" s="614">
        <v>100</v>
      </c>
      <c r="H20" s="617">
        <v>839410000</v>
      </c>
      <c r="I20" s="617">
        <v>2518230</v>
      </c>
      <c r="J20" s="618">
        <v>251823000</v>
      </c>
      <c r="K20" s="619">
        <v>0.3</v>
      </c>
      <c r="L20" s="620">
        <v>587587000</v>
      </c>
      <c r="M20" s="674">
        <v>0.7</v>
      </c>
      <c r="N20" s="613" t="s">
        <v>2242</v>
      </c>
      <c r="O20" s="622" t="s">
        <v>2243</v>
      </c>
    </row>
    <row r="21" spans="1:15" ht="25.5" x14ac:dyDescent="0.2">
      <c r="A21" s="389">
        <v>14</v>
      </c>
      <c r="B21" s="296" t="s">
        <v>2244</v>
      </c>
      <c r="C21" s="290" t="s">
        <v>2236</v>
      </c>
      <c r="D21" s="503">
        <v>45000001</v>
      </c>
      <c r="E21" s="497">
        <v>60000000</v>
      </c>
      <c r="F21" s="497">
        <v>15000000</v>
      </c>
      <c r="G21" s="497">
        <v>100</v>
      </c>
      <c r="H21" s="497">
        <v>1500000000</v>
      </c>
      <c r="I21" s="497">
        <v>15000000</v>
      </c>
      <c r="J21" s="497">
        <v>1500000000</v>
      </c>
      <c r="K21" s="673">
        <v>0.25</v>
      </c>
      <c r="L21" s="500"/>
      <c r="M21" s="396"/>
      <c r="N21" s="291" t="s">
        <v>1296</v>
      </c>
      <c r="O21" s="389" t="s">
        <v>2245</v>
      </c>
    </row>
    <row r="22" spans="1:15" ht="25.5" x14ac:dyDescent="0.2">
      <c r="A22" s="612">
        <v>15</v>
      </c>
      <c r="B22" s="613" t="s">
        <v>2246</v>
      </c>
      <c r="C22" s="614" t="s">
        <v>1600</v>
      </c>
      <c r="D22" s="615">
        <v>1</v>
      </c>
      <c r="E22" s="616">
        <v>6084000</v>
      </c>
      <c r="F22" s="617">
        <v>6084000</v>
      </c>
      <c r="G22" s="614">
        <v>100</v>
      </c>
      <c r="H22" s="617">
        <v>608400000</v>
      </c>
      <c r="I22" s="617">
        <v>1977300</v>
      </c>
      <c r="J22" s="618">
        <v>197730000</v>
      </c>
      <c r="K22" s="619">
        <v>0.32500000000000001</v>
      </c>
      <c r="L22" s="620">
        <v>410670000</v>
      </c>
      <c r="M22" s="674">
        <v>0.67500000000000004</v>
      </c>
      <c r="N22" s="613" t="s">
        <v>2237</v>
      </c>
      <c r="O22" s="622" t="s">
        <v>2247</v>
      </c>
    </row>
    <row r="23" spans="1:15" ht="25.5" x14ac:dyDescent="0.2">
      <c r="A23" s="389">
        <v>16</v>
      </c>
      <c r="B23" s="296" t="s">
        <v>2248</v>
      </c>
      <c r="C23" s="290" t="s">
        <v>1600</v>
      </c>
      <c r="D23" s="503">
        <v>1</v>
      </c>
      <c r="E23" s="497">
        <v>1211500</v>
      </c>
      <c r="F23" s="497">
        <v>1211500</v>
      </c>
      <c r="G23" s="497">
        <v>100</v>
      </c>
      <c r="H23" s="497">
        <v>121150000</v>
      </c>
      <c r="I23" s="497">
        <v>389000</v>
      </c>
      <c r="J23" s="497">
        <v>38900000</v>
      </c>
      <c r="K23" s="673">
        <v>0.3211</v>
      </c>
      <c r="L23" s="500">
        <v>82250000</v>
      </c>
      <c r="M23" s="396">
        <v>0.67890000000000006</v>
      </c>
      <c r="N23" s="291" t="s">
        <v>2237</v>
      </c>
      <c r="O23" s="389" t="s">
        <v>2249</v>
      </c>
    </row>
    <row r="24" spans="1:15" ht="25.5" x14ac:dyDescent="0.2">
      <c r="A24" s="612">
        <v>17</v>
      </c>
      <c r="B24" s="613" t="s">
        <v>2250</v>
      </c>
      <c r="C24" s="614" t="s">
        <v>1060</v>
      </c>
      <c r="D24" s="615">
        <v>1</v>
      </c>
      <c r="E24" s="616">
        <v>4000000</v>
      </c>
      <c r="F24" s="617">
        <v>4000000</v>
      </c>
      <c r="G24" s="614">
        <v>100</v>
      </c>
      <c r="H24" s="617">
        <v>400000000</v>
      </c>
      <c r="I24" s="617">
        <v>1200000</v>
      </c>
      <c r="J24" s="618">
        <v>120000000</v>
      </c>
      <c r="K24" s="619">
        <v>0.3</v>
      </c>
      <c r="L24" s="620">
        <v>2800000</v>
      </c>
      <c r="M24" s="674">
        <v>0.7</v>
      </c>
      <c r="N24" s="613" t="s">
        <v>1628</v>
      </c>
      <c r="O24" s="622" t="s">
        <v>2251</v>
      </c>
    </row>
    <row r="25" spans="1:15" x14ac:dyDescent="0.2">
      <c r="A25" s="389">
        <v>18</v>
      </c>
      <c r="B25" s="296" t="s">
        <v>2252</v>
      </c>
      <c r="C25" s="290" t="s">
        <v>446</v>
      </c>
      <c r="D25" s="503">
        <v>1</v>
      </c>
      <c r="E25" s="497">
        <v>21500000</v>
      </c>
      <c r="F25" s="497">
        <v>21500000</v>
      </c>
      <c r="G25" s="497">
        <v>100</v>
      </c>
      <c r="H25" s="497">
        <v>2150000000</v>
      </c>
      <c r="I25" s="497">
        <v>6450000</v>
      </c>
      <c r="J25" s="497">
        <v>645000000</v>
      </c>
      <c r="K25" s="673">
        <v>0.3</v>
      </c>
      <c r="L25" s="500">
        <v>1505000000</v>
      </c>
      <c r="M25" s="396">
        <v>0.7</v>
      </c>
      <c r="N25" s="291" t="s">
        <v>1337</v>
      </c>
      <c r="O25" s="389" t="s">
        <v>2253</v>
      </c>
    </row>
    <row r="26" spans="1:15" ht="25.5" x14ac:dyDescent="0.2">
      <c r="A26" s="612">
        <v>19</v>
      </c>
      <c r="B26" s="613" t="s">
        <v>2254</v>
      </c>
      <c r="C26" s="614" t="s">
        <v>1060</v>
      </c>
      <c r="D26" s="615">
        <v>2945145</v>
      </c>
      <c r="E26" s="616">
        <v>3681430</v>
      </c>
      <c r="F26" s="617">
        <v>736286</v>
      </c>
      <c r="G26" s="614">
        <v>100</v>
      </c>
      <c r="H26" s="617">
        <v>73628600</v>
      </c>
      <c r="I26" s="617">
        <v>736286</v>
      </c>
      <c r="J26" s="618">
        <v>73628600</v>
      </c>
      <c r="K26" s="619">
        <v>0.2</v>
      </c>
      <c r="L26" s="620"/>
      <c r="M26" s="674"/>
      <c r="N26" s="613" t="s">
        <v>1290</v>
      </c>
      <c r="O26" s="622" t="s">
        <v>2255</v>
      </c>
    </row>
    <row r="27" spans="1:15" x14ac:dyDescent="0.2">
      <c r="A27" s="389">
        <v>20</v>
      </c>
      <c r="B27" s="296" t="s">
        <v>2457</v>
      </c>
      <c r="C27" s="290" t="s">
        <v>446</v>
      </c>
      <c r="D27" s="503">
        <v>1</v>
      </c>
      <c r="E27" s="497">
        <v>20000000</v>
      </c>
      <c r="F27" s="497">
        <v>20000000</v>
      </c>
      <c r="G27" s="497">
        <v>100</v>
      </c>
      <c r="H27" s="497">
        <v>2000000000</v>
      </c>
      <c r="I27" s="497">
        <v>6000000</v>
      </c>
      <c r="J27" s="497">
        <v>600000000</v>
      </c>
      <c r="K27" s="673">
        <v>0.3</v>
      </c>
      <c r="L27" s="500">
        <v>1400000000</v>
      </c>
      <c r="M27" s="396">
        <v>0.7</v>
      </c>
      <c r="N27" s="291" t="s">
        <v>2450</v>
      </c>
      <c r="O27" s="389" t="s">
        <v>2394</v>
      </c>
    </row>
    <row r="28" spans="1:15" ht="25.5" x14ac:dyDescent="0.2">
      <c r="A28" s="612">
        <v>21</v>
      </c>
      <c r="B28" s="613" t="s">
        <v>2458</v>
      </c>
      <c r="C28" s="614" t="s">
        <v>1600</v>
      </c>
      <c r="D28" s="615">
        <v>1</v>
      </c>
      <c r="E28" s="616">
        <v>1093750</v>
      </c>
      <c r="F28" s="617">
        <v>1093750</v>
      </c>
      <c r="G28" s="614">
        <v>100</v>
      </c>
      <c r="H28" s="617">
        <v>109375000</v>
      </c>
      <c r="I28" s="617">
        <v>393750</v>
      </c>
      <c r="J28" s="618">
        <v>39375000</v>
      </c>
      <c r="K28" s="619">
        <v>0.36</v>
      </c>
      <c r="L28" s="620">
        <v>70000000</v>
      </c>
      <c r="M28" s="674">
        <v>0.64</v>
      </c>
      <c r="N28" s="613" t="s">
        <v>1612</v>
      </c>
      <c r="O28" s="622" t="s">
        <v>2394</v>
      </c>
    </row>
    <row r="29" spans="1:15" x14ac:dyDescent="0.2">
      <c r="A29" s="389"/>
      <c r="B29" s="296"/>
      <c r="C29" s="290"/>
      <c r="D29" s="503"/>
      <c r="E29" s="497"/>
      <c r="F29" s="497"/>
      <c r="G29" s="497"/>
      <c r="H29" s="497"/>
      <c r="I29" s="497"/>
      <c r="J29" s="497"/>
      <c r="K29" s="673"/>
      <c r="L29" s="500"/>
      <c r="M29" s="396"/>
      <c r="N29" s="291"/>
      <c r="O29" s="389"/>
    </row>
    <row r="30" spans="1:15" ht="26.25" thickBot="1" x14ac:dyDescent="0.25">
      <c r="A30" s="612">
        <v>22</v>
      </c>
      <c r="B30" s="613" t="s">
        <v>2459</v>
      </c>
      <c r="C30" s="614" t="s">
        <v>1060</v>
      </c>
      <c r="D30" s="615">
        <v>1</v>
      </c>
      <c r="E30" s="616">
        <v>5000000</v>
      </c>
      <c r="F30" s="617">
        <v>5000000</v>
      </c>
      <c r="G30" s="614">
        <v>100</v>
      </c>
      <c r="H30" s="617">
        <v>500000000</v>
      </c>
      <c r="I30" s="617">
        <v>1230000</v>
      </c>
      <c r="J30" s="618">
        <v>123000000</v>
      </c>
      <c r="K30" s="619">
        <v>0.246</v>
      </c>
      <c r="L30" s="620">
        <v>377000000</v>
      </c>
      <c r="M30" s="674">
        <v>0.754</v>
      </c>
      <c r="N30" s="613" t="s">
        <v>1612</v>
      </c>
      <c r="O30" s="622" t="s">
        <v>2394</v>
      </c>
    </row>
    <row r="31" spans="1:15" ht="14.25" thickTop="1" thickBot="1" x14ac:dyDescent="0.25">
      <c r="A31" s="537">
        <f>COUNT(A8:A30)</f>
        <v>22</v>
      </c>
      <c r="B31" s="712"/>
      <c r="C31" s="712"/>
      <c r="D31" s="712"/>
      <c r="E31" s="537" t="s">
        <v>39</v>
      </c>
      <c r="F31" s="713">
        <f>SUM(F8:F30)</f>
        <v>402937601</v>
      </c>
      <c r="G31" s="713"/>
      <c r="H31" s="713">
        <f>SUM(H8:H30)</f>
        <v>40293760100</v>
      </c>
      <c r="I31" s="713">
        <f>SUM(I8:I30)</f>
        <v>151783287</v>
      </c>
      <c r="J31" s="713">
        <f>SUM(J8:J30)</f>
        <v>15186482700</v>
      </c>
      <c r="K31" s="712"/>
      <c r="L31" s="713"/>
      <c r="M31" s="712"/>
      <c r="N31" s="712"/>
      <c r="O31" s="537"/>
    </row>
    <row r="32" spans="1:15" ht="13.5" thickTop="1" x14ac:dyDescent="0.2"/>
    <row r="34" spans="1:15" ht="13.5" thickBot="1" x14ac:dyDescent="0.25"/>
    <row r="35" spans="1:15" ht="20.25" customHeight="1" x14ac:dyDescent="0.3">
      <c r="A35" s="1372" t="s">
        <v>1323</v>
      </c>
      <c r="B35" s="1373"/>
      <c r="C35" s="1373"/>
      <c r="D35" s="1373"/>
      <c r="E35" s="1373"/>
      <c r="F35" s="1373"/>
      <c r="G35" s="1373"/>
      <c r="H35" s="1373"/>
      <c r="I35" s="1373"/>
      <c r="J35" s="1374"/>
      <c r="K35" s="412"/>
      <c r="L35" s="412"/>
      <c r="M35" s="412"/>
      <c r="N35" s="412"/>
      <c r="O35" s="312"/>
    </row>
    <row r="36" spans="1:15" ht="16.5" customHeight="1" thickBot="1" x14ac:dyDescent="0.3">
      <c r="A36" s="1375"/>
      <c r="B36" s="1376"/>
      <c r="C36" s="1376"/>
      <c r="D36" s="1376"/>
      <c r="E36" s="1376"/>
      <c r="F36" s="1376"/>
      <c r="G36" s="1376"/>
      <c r="H36" s="1376"/>
      <c r="I36" s="1376"/>
      <c r="J36" s="1377"/>
      <c r="K36" s="714"/>
      <c r="L36" s="714"/>
      <c r="M36" s="714"/>
      <c r="N36" s="714"/>
      <c r="O36" s="312"/>
    </row>
    <row r="37" spans="1:15" ht="52.5" customHeight="1" thickBot="1" x14ac:dyDescent="0.25">
      <c r="A37" s="531" t="s">
        <v>700</v>
      </c>
      <c r="B37" s="532" t="s">
        <v>1057</v>
      </c>
      <c r="C37" s="532" t="s">
        <v>508</v>
      </c>
      <c r="D37" s="533" t="s">
        <v>441</v>
      </c>
      <c r="E37" s="533" t="s">
        <v>900</v>
      </c>
      <c r="F37" s="533" t="s">
        <v>901</v>
      </c>
      <c r="G37" s="532" t="s">
        <v>1324</v>
      </c>
      <c r="H37" s="534" t="s">
        <v>1325</v>
      </c>
      <c r="I37" s="532" t="s">
        <v>263</v>
      </c>
      <c r="J37" s="535" t="s">
        <v>1058</v>
      </c>
      <c r="K37" s="312"/>
      <c r="L37" s="312"/>
      <c r="M37" s="312"/>
      <c r="N37" s="312"/>
      <c r="O37" s="312"/>
    </row>
    <row r="38" spans="1:15" ht="24.95" customHeight="1" thickTop="1" x14ac:dyDescent="0.2">
      <c r="A38" s="343">
        <v>1</v>
      </c>
      <c r="B38" s="211" t="s">
        <v>2257</v>
      </c>
      <c r="C38" s="256" t="s">
        <v>449</v>
      </c>
      <c r="D38" s="256" t="s">
        <v>618</v>
      </c>
      <c r="E38" s="319">
        <v>1819804</v>
      </c>
      <c r="F38" s="315">
        <v>5459409</v>
      </c>
      <c r="G38" s="314">
        <v>3639606</v>
      </c>
      <c r="H38" s="315">
        <v>363960600</v>
      </c>
      <c r="I38" s="171" t="s">
        <v>2258</v>
      </c>
      <c r="J38" s="344" t="s">
        <v>2259</v>
      </c>
      <c r="K38" s="312"/>
      <c r="L38" s="312"/>
      <c r="M38" s="312"/>
      <c r="N38" s="312"/>
      <c r="O38" s="312"/>
    </row>
    <row r="39" spans="1:15" ht="24.95" customHeight="1" x14ac:dyDescent="0.2">
      <c r="A39" s="345">
        <v>2</v>
      </c>
      <c r="B39" s="334" t="s">
        <v>2260</v>
      </c>
      <c r="C39" s="335" t="s">
        <v>449</v>
      </c>
      <c r="D39" s="335" t="s">
        <v>1667</v>
      </c>
      <c r="E39" s="336">
        <v>1358006</v>
      </c>
      <c r="F39" s="337">
        <v>3055512</v>
      </c>
      <c r="G39" s="338">
        <v>1697506.25</v>
      </c>
      <c r="H39" s="337">
        <v>169750625</v>
      </c>
      <c r="I39" s="339" t="s">
        <v>1337</v>
      </c>
      <c r="J39" s="346" t="s">
        <v>2261</v>
      </c>
      <c r="K39" s="312"/>
      <c r="L39" s="312"/>
      <c r="M39" s="312"/>
      <c r="N39" s="312"/>
      <c r="O39" s="312"/>
    </row>
    <row r="40" spans="1:15" ht="24.95" customHeight="1" x14ac:dyDescent="0.2">
      <c r="A40" s="343">
        <v>3</v>
      </c>
      <c r="B40" s="211" t="s">
        <v>42</v>
      </c>
      <c r="C40" s="256" t="s">
        <v>2464</v>
      </c>
      <c r="D40" s="256" t="s">
        <v>2262</v>
      </c>
      <c r="E40" s="319">
        <v>16407412</v>
      </c>
      <c r="F40" s="315">
        <v>30000003</v>
      </c>
      <c r="G40" s="314">
        <v>13592592</v>
      </c>
      <c r="H40" s="315">
        <v>1359259200</v>
      </c>
      <c r="I40" s="171" t="s">
        <v>2263</v>
      </c>
      <c r="J40" s="344" t="s">
        <v>2264</v>
      </c>
      <c r="K40" s="312"/>
      <c r="L40" s="312"/>
      <c r="M40" s="312"/>
      <c r="N40" s="312"/>
      <c r="O40" s="312"/>
    </row>
    <row r="41" spans="1:15" ht="24.95" customHeight="1" x14ac:dyDescent="0.2">
      <c r="A41" s="345">
        <v>4</v>
      </c>
      <c r="B41" s="334" t="s">
        <v>2265</v>
      </c>
      <c r="C41" s="335" t="s">
        <v>453</v>
      </c>
      <c r="D41" s="335" t="s">
        <v>633</v>
      </c>
      <c r="E41" s="336">
        <v>656170</v>
      </c>
      <c r="F41" s="337">
        <v>1312338</v>
      </c>
      <c r="G41" s="338">
        <v>656169</v>
      </c>
      <c r="H41" s="337">
        <v>65616900</v>
      </c>
      <c r="I41" s="339" t="s">
        <v>1296</v>
      </c>
      <c r="J41" s="346" t="s">
        <v>2266</v>
      </c>
      <c r="K41" s="312"/>
      <c r="L41" s="312"/>
      <c r="M41" s="312"/>
      <c r="N41" s="312"/>
      <c r="O41" s="312"/>
    </row>
    <row r="42" spans="1:15" ht="24.95" customHeight="1" x14ac:dyDescent="0.2">
      <c r="A42" s="343">
        <v>5</v>
      </c>
      <c r="B42" s="211" t="s">
        <v>2267</v>
      </c>
      <c r="C42" s="210" t="s">
        <v>1060</v>
      </c>
      <c r="D42" s="256" t="s">
        <v>1917</v>
      </c>
      <c r="E42" s="320">
        <v>10482395</v>
      </c>
      <c r="F42" s="315">
        <v>15723591</v>
      </c>
      <c r="G42" s="314">
        <v>5241197</v>
      </c>
      <c r="H42" s="315">
        <v>524119700</v>
      </c>
      <c r="I42" s="171" t="s">
        <v>2268</v>
      </c>
      <c r="J42" s="344" t="s">
        <v>2269</v>
      </c>
      <c r="K42" s="312"/>
      <c r="L42" s="312"/>
      <c r="M42" s="312"/>
      <c r="N42" s="312"/>
      <c r="O42" s="312"/>
    </row>
    <row r="43" spans="1:15" ht="24.95" customHeight="1" x14ac:dyDescent="0.2">
      <c r="A43" s="345">
        <v>6</v>
      </c>
      <c r="B43" s="334" t="s">
        <v>958</v>
      </c>
      <c r="C43" s="335" t="s">
        <v>1060</v>
      </c>
      <c r="D43" s="335" t="s">
        <v>2270</v>
      </c>
      <c r="E43" s="336">
        <v>19297563</v>
      </c>
      <c r="F43" s="337">
        <v>24967562</v>
      </c>
      <c r="G43" s="338">
        <v>5670000</v>
      </c>
      <c r="H43" s="337">
        <v>567000000</v>
      </c>
      <c r="I43" s="339" t="s">
        <v>2271</v>
      </c>
      <c r="J43" s="346" t="s">
        <v>2272</v>
      </c>
      <c r="K43" s="312"/>
      <c r="L43" s="312"/>
      <c r="M43" s="312"/>
      <c r="N43" s="312"/>
      <c r="O43" s="312"/>
    </row>
    <row r="44" spans="1:15" ht="24.95" customHeight="1" thickBot="1" x14ac:dyDescent="0.25">
      <c r="A44" s="343">
        <v>7</v>
      </c>
      <c r="B44" s="211" t="s">
        <v>2273</v>
      </c>
      <c r="C44" s="210" t="s">
        <v>2464</v>
      </c>
      <c r="D44" s="256" t="s">
        <v>633</v>
      </c>
      <c r="E44" s="320">
        <v>110000001</v>
      </c>
      <c r="F44" s="315">
        <v>220000000</v>
      </c>
      <c r="G44" s="314">
        <v>110000000</v>
      </c>
      <c r="H44" s="315">
        <v>11000000000</v>
      </c>
      <c r="I44" s="171" t="s">
        <v>1296</v>
      </c>
      <c r="J44" s="344" t="s">
        <v>2274</v>
      </c>
      <c r="K44" s="312"/>
      <c r="L44" s="312"/>
      <c r="M44" s="312"/>
      <c r="N44" s="312"/>
      <c r="O44" s="312"/>
    </row>
    <row r="45" spans="1:15" ht="24.95" customHeight="1" thickTop="1" thickBot="1" x14ac:dyDescent="0.25">
      <c r="A45" s="537">
        <v>7</v>
      </c>
      <c r="B45" s="712"/>
      <c r="C45" s="712"/>
      <c r="D45" s="712"/>
      <c r="E45" s="537"/>
      <c r="F45" s="713" t="s">
        <v>39</v>
      </c>
      <c r="G45" s="715">
        <f>SUM(G38:G44)</f>
        <v>140497070.25</v>
      </c>
      <c r="H45" s="713">
        <f>SUM(H38:H44)</f>
        <v>14049707025</v>
      </c>
      <c r="I45" s="713"/>
      <c r="J45" s="713"/>
      <c r="K45" s="312"/>
      <c r="L45" s="312"/>
      <c r="M45" s="312"/>
      <c r="N45" s="312"/>
      <c r="O45" s="312"/>
    </row>
    <row r="46" spans="1:15" ht="13.5" thickTop="1" x14ac:dyDescent="0.2">
      <c r="A46" s="290"/>
      <c r="B46" s="546"/>
      <c r="C46" s="290"/>
      <c r="D46" s="328"/>
      <c r="E46" s="329"/>
      <c r="F46" s="330"/>
      <c r="G46" s="544"/>
      <c r="H46" s="292"/>
      <c r="I46" s="545"/>
      <c r="J46" s="546"/>
      <c r="K46" s="312"/>
      <c r="L46" s="312"/>
      <c r="M46" s="312"/>
      <c r="N46" s="312"/>
      <c r="O46" s="312"/>
    </row>
    <row r="47" spans="1:15" x14ac:dyDescent="0.2">
      <c r="A47" s="290"/>
      <c r="B47" s="546"/>
      <c r="C47" s="290"/>
      <c r="D47" s="328"/>
      <c r="E47" s="329"/>
      <c r="F47" s="330"/>
      <c r="G47" s="544"/>
      <c r="H47" s="292"/>
      <c r="I47" s="545"/>
      <c r="J47" s="546"/>
      <c r="K47" s="312"/>
      <c r="L47" s="312"/>
      <c r="M47" s="312"/>
      <c r="N47" s="312"/>
      <c r="O47" s="312"/>
    </row>
    <row r="48" spans="1:15" x14ac:dyDescent="0.2">
      <c r="A48" s="290"/>
      <c r="B48" s="546"/>
      <c r="C48" s="290"/>
      <c r="D48" s="328"/>
      <c r="E48" s="329"/>
      <c r="F48" s="330"/>
      <c r="G48" s="544"/>
      <c r="H48" s="292"/>
      <c r="I48" s="545"/>
      <c r="J48" s="546"/>
      <c r="K48" s="312"/>
      <c r="L48" s="312"/>
      <c r="M48" s="312"/>
      <c r="N48" s="312"/>
      <c r="O48" s="312"/>
    </row>
    <row r="49" spans="1:15" ht="15" customHeight="1" x14ac:dyDescent="0.2">
      <c r="A49" s="1295" t="s">
        <v>1439</v>
      </c>
      <c r="B49" s="1324"/>
      <c r="C49" s="1324"/>
      <c r="D49" s="1324"/>
      <c r="E49" s="1324"/>
      <c r="F49" s="1324"/>
      <c r="G49" s="1324"/>
      <c r="H49" s="1324"/>
      <c r="I49" s="1324"/>
      <c r="J49" s="1324"/>
      <c r="K49" s="312"/>
      <c r="L49" s="312"/>
      <c r="M49" s="312"/>
      <c r="N49" s="312"/>
      <c r="O49" s="312"/>
    </row>
    <row r="50" spans="1:15" ht="20.25" customHeight="1" thickBot="1" x14ac:dyDescent="0.25">
      <c r="A50" s="1297"/>
      <c r="B50" s="1298"/>
      <c r="C50" s="1298"/>
      <c r="D50" s="1298"/>
      <c r="E50" s="1298"/>
      <c r="F50" s="1298"/>
      <c r="G50" s="1298"/>
      <c r="H50" s="1298"/>
      <c r="I50" s="1298"/>
      <c r="J50" s="1298"/>
      <c r="K50" s="312"/>
      <c r="L50" s="312"/>
      <c r="M50" s="312"/>
      <c r="N50" s="312"/>
      <c r="O50" s="312"/>
    </row>
    <row r="51" spans="1:15" ht="15.75" customHeight="1" thickTop="1" x14ac:dyDescent="0.2">
      <c r="A51" s="1301" t="s">
        <v>700</v>
      </c>
      <c r="B51" s="1301" t="s">
        <v>1057</v>
      </c>
      <c r="C51" s="1301" t="s">
        <v>508</v>
      </c>
      <c r="D51" s="1299" t="s">
        <v>1743</v>
      </c>
      <c r="E51" s="547" t="s">
        <v>1440</v>
      </c>
      <c r="F51" s="548" t="s">
        <v>1441</v>
      </c>
      <c r="G51" s="549" t="s">
        <v>1442</v>
      </c>
      <c r="H51" s="1379" t="s">
        <v>1443</v>
      </c>
      <c r="I51" s="1379" t="s">
        <v>1325</v>
      </c>
      <c r="J51" s="1360" t="s">
        <v>1133</v>
      </c>
      <c r="K51" s="312"/>
      <c r="L51" s="312"/>
      <c r="M51" s="312"/>
      <c r="N51" s="312"/>
      <c r="O51" s="312"/>
    </row>
    <row r="52" spans="1:15" ht="13.5" thickBot="1" x14ac:dyDescent="0.25">
      <c r="A52" s="1302"/>
      <c r="B52" s="1302"/>
      <c r="C52" s="1302"/>
      <c r="D52" s="1300"/>
      <c r="E52" s="529" t="s">
        <v>1444</v>
      </c>
      <c r="F52" s="550" t="s">
        <v>900</v>
      </c>
      <c r="G52" s="551" t="s">
        <v>901</v>
      </c>
      <c r="H52" s="1380"/>
      <c r="I52" s="1380"/>
      <c r="J52" s="1361"/>
      <c r="K52" s="312"/>
      <c r="L52" s="312"/>
      <c r="M52" s="312"/>
      <c r="N52" s="312"/>
      <c r="O52" s="312"/>
    </row>
    <row r="53" spans="1:15" ht="13.5" thickTop="1" x14ac:dyDescent="0.2">
      <c r="A53" s="168">
        <v>1</v>
      </c>
      <c r="B53" s="682" t="s">
        <v>1988</v>
      </c>
      <c r="C53" s="682" t="s">
        <v>1600</v>
      </c>
      <c r="D53" s="683" t="s">
        <v>2121</v>
      </c>
      <c r="E53" s="684">
        <v>0.15</v>
      </c>
      <c r="F53" s="685">
        <v>1820161</v>
      </c>
      <c r="G53" s="685">
        <v>1911168</v>
      </c>
      <c r="H53" s="686">
        <v>91008</v>
      </c>
      <c r="I53" s="687">
        <v>9100800</v>
      </c>
      <c r="J53" s="688" t="s">
        <v>2275</v>
      </c>
      <c r="K53" s="312"/>
      <c r="L53" s="312"/>
      <c r="M53" s="312"/>
      <c r="N53" s="312"/>
      <c r="O53" s="312"/>
    </row>
    <row r="54" spans="1:15" x14ac:dyDescent="0.2">
      <c r="A54" s="612">
        <v>2</v>
      </c>
      <c r="B54" s="676" t="s">
        <v>2276</v>
      </c>
      <c r="C54" s="676" t="s">
        <v>1600</v>
      </c>
      <c r="D54" s="612" t="s">
        <v>2121</v>
      </c>
      <c r="E54" s="677">
        <v>0.13</v>
      </c>
      <c r="F54" s="678">
        <v>829631</v>
      </c>
      <c r="G54" s="678">
        <v>937482</v>
      </c>
      <c r="H54" s="679">
        <v>107851.9</v>
      </c>
      <c r="I54" s="680">
        <v>10785190</v>
      </c>
      <c r="J54" s="681" t="s">
        <v>2277</v>
      </c>
      <c r="K54" s="312"/>
      <c r="L54" s="312"/>
      <c r="M54" s="312"/>
      <c r="N54" s="312"/>
      <c r="O54" s="312"/>
    </row>
    <row r="55" spans="1:15" x14ac:dyDescent="0.2">
      <c r="A55" s="168">
        <v>3</v>
      </c>
      <c r="B55" s="682" t="s">
        <v>1739</v>
      </c>
      <c r="C55" s="682" t="s">
        <v>1600</v>
      </c>
      <c r="D55" s="683" t="s">
        <v>2137</v>
      </c>
      <c r="E55" s="684">
        <v>0.2</v>
      </c>
      <c r="F55" s="685">
        <v>840001</v>
      </c>
      <c r="G55" s="685">
        <v>1008000</v>
      </c>
      <c r="H55" s="686">
        <v>168000</v>
      </c>
      <c r="I55" s="687">
        <v>16800000</v>
      </c>
      <c r="J55" s="688" t="s">
        <v>2277</v>
      </c>
      <c r="K55" s="312"/>
      <c r="L55" s="312"/>
      <c r="M55" s="312"/>
      <c r="N55" s="312"/>
      <c r="O55" s="312"/>
    </row>
    <row r="56" spans="1:15" x14ac:dyDescent="0.2">
      <c r="A56" s="612">
        <v>4</v>
      </c>
      <c r="B56" s="676" t="s">
        <v>2278</v>
      </c>
      <c r="C56" s="676" t="s">
        <v>1600</v>
      </c>
      <c r="D56" s="612" t="s">
        <v>2121</v>
      </c>
      <c r="E56" s="677">
        <v>0.21095237999999999</v>
      </c>
      <c r="F56" s="678">
        <v>2100001</v>
      </c>
      <c r="G56" s="678">
        <v>2543000</v>
      </c>
      <c r="H56" s="679">
        <v>443000</v>
      </c>
      <c r="I56" s="679">
        <v>44300000</v>
      </c>
      <c r="J56" s="681" t="s">
        <v>2279</v>
      </c>
      <c r="K56" s="312"/>
      <c r="L56" s="312"/>
      <c r="M56" s="312"/>
      <c r="N56" s="312"/>
      <c r="O56" s="312"/>
    </row>
    <row r="57" spans="1:15" x14ac:dyDescent="0.2">
      <c r="A57" s="168">
        <v>5</v>
      </c>
      <c r="B57" s="682" t="s">
        <v>1774</v>
      </c>
      <c r="C57" s="682" t="s">
        <v>1600</v>
      </c>
      <c r="D57" s="683" t="s">
        <v>2137</v>
      </c>
      <c r="E57" s="684">
        <v>0.17499999999999999</v>
      </c>
      <c r="F57" s="685">
        <v>2209151</v>
      </c>
      <c r="G57" s="685">
        <v>2595752</v>
      </c>
      <c r="H57" s="686">
        <v>386601.25</v>
      </c>
      <c r="I57" s="687">
        <v>38660125</v>
      </c>
      <c r="J57" s="688" t="s">
        <v>2280</v>
      </c>
      <c r="K57" s="312"/>
      <c r="L57" s="312"/>
      <c r="M57" s="312"/>
      <c r="N57" s="312"/>
      <c r="O57" s="312"/>
    </row>
    <row r="58" spans="1:15" x14ac:dyDescent="0.2">
      <c r="A58" s="612">
        <v>6</v>
      </c>
      <c r="B58" s="676" t="s">
        <v>518</v>
      </c>
      <c r="C58" s="676" t="s">
        <v>936</v>
      </c>
      <c r="D58" s="612" t="s">
        <v>2121</v>
      </c>
      <c r="E58" s="677">
        <v>0.05</v>
      </c>
      <c r="F58" s="678">
        <v>80919199</v>
      </c>
      <c r="G58" s="678">
        <v>84995324</v>
      </c>
      <c r="H58" s="679">
        <v>4076126</v>
      </c>
      <c r="I58" s="680">
        <v>407612600</v>
      </c>
      <c r="J58" s="681" t="s">
        <v>2280</v>
      </c>
      <c r="K58" s="312"/>
      <c r="L58" s="312"/>
      <c r="M58" s="312"/>
      <c r="N58" s="312"/>
      <c r="O58" s="312"/>
    </row>
    <row r="59" spans="1:15" x14ac:dyDescent="0.2">
      <c r="A59" s="168">
        <v>7</v>
      </c>
      <c r="B59" s="682" t="s">
        <v>397</v>
      </c>
      <c r="C59" s="682" t="s">
        <v>2281</v>
      </c>
      <c r="D59" s="683" t="s">
        <v>2121</v>
      </c>
      <c r="E59" s="684">
        <v>0.17100000000000001</v>
      </c>
      <c r="F59" s="685">
        <v>6926742</v>
      </c>
      <c r="G59" s="685">
        <v>8111214</v>
      </c>
      <c r="H59" s="686">
        <v>1184472.5</v>
      </c>
      <c r="I59" s="687">
        <v>118447250</v>
      </c>
      <c r="J59" s="688" t="s">
        <v>2280</v>
      </c>
      <c r="K59" s="312"/>
      <c r="L59" s="312"/>
      <c r="M59" s="312"/>
      <c r="N59" s="312"/>
      <c r="O59" s="312"/>
    </row>
    <row r="60" spans="1:15" x14ac:dyDescent="0.2">
      <c r="A60" s="612">
        <v>8</v>
      </c>
      <c r="B60" s="676" t="s">
        <v>2282</v>
      </c>
      <c r="C60" s="676" t="s">
        <v>1060</v>
      </c>
      <c r="D60" s="612" t="s">
        <v>2137</v>
      </c>
      <c r="E60" s="677">
        <v>0.05</v>
      </c>
      <c r="F60" s="678" t="s">
        <v>2283</v>
      </c>
      <c r="G60" s="678">
        <v>2835000</v>
      </c>
      <c r="H60" s="679">
        <v>135000</v>
      </c>
      <c r="I60" s="680">
        <v>13500000</v>
      </c>
      <c r="J60" s="681" t="s">
        <v>2284</v>
      </c>
      <c r="K60" s="312"/>
      <c r="L60" s="312"/>
      <c r="M60" s="312"/>
      <c r="N60" s="312"/>
      <c r="O60" s="312"/>
    </row>
    <row r="61" spans="1:15" s="74" customFormat="1" x14ac:dyDescent="0.2">
      <c r="A61" s="689">
        <v>9</v>
      </c>
      <c r="B61" s="682" t="s">
        <v>2285</v>
      </c>
      <c r="C61" s="682" t="s">
        <v>1600</v>
      </c>
      <c r="D61" s="683" t="s">
        <v>2137</v>
      </c>
      <c r="E61" s="684"/>
      <c r="F61" s="685">
        <v>2525761</v>
      </c>
      <c r="G61" s="685">
        <v>2778480</v>
      </c>
      <c r="H61" s="686">
        <v>252720</v>
      </c>
      <c r="I61" s="687">
        <v>25272000</v>
      </c>
      <c r="J61" s="688" t="s">
        <v>2286</v>
      </c>
      <c r="K61" s="465"/>
      <c r="L61" s="465"/>
      <c r="M61" s="465"/>
      <c r="N61" s="465"/>
      <c r="O61" s="465"/>
    </row>
    <row r="62" spans="1:15" x14ac:dyDescent="0.2">
      <c r="A62" s="612">
        <v>10</v>
      </c>
      <c r="B62" s="676" t="s">
        <v>1710</v>
      </c>
      <c r="C62" s="676" t="s">
        <v>446</v>
      </c>
      <c r="D62" s="612" t="s">
        <v>2137</v>
      </c>
      <c r="E62" s="677">
        <v>0.05</v>
      </c>
      <c r="F62" s="678">
        <v>10955368</v>
      </c>
      <c r="G62" s="678">
        <v>11503135</v>
      </c>
      <c r="H62" s="679">
        <v>547768.32999999996</v>
      </c>
      <c r="I62" s="680">
        <v>54776832.999999993</v>
      </c>
      <c r="J62" s="681" t="s">
        <v>2287</v>
      </c>
      <c r="K62" s="312"/>
      <c r="L62" s="312"/>
      <c r="M62" s="312"/>
      <c r="N62" s="312"/>
      <c r="O62" s="312"/>
    </row>
    <row r="63" spans="1:15" x14ac:dyDescent="0.2">
      <c r="A63" s="689">
        <v>11</v>
      </c>
      <c r="B63" s="682" t="s">
        <v>1733</v>
      </c>
      <c r="C63" s="682" t="s">
        <v>446</v>
      </c>
      <c r="D63" s="683" t="s">
        <v>1991</v>
      </c>
      <c r="E63" s="684">
        <v>0.06</v>
      </c>
      <c r="F63" s="685">
        <v>10206001</v>
      </c>
      <c r="G63" s="685">
        <v>10818360</v>
      </c>
      <c r="H63" s="686">
        <v>612260</v>
      </c>
      <c r="I63" s="687">
        <v>61226000</v>
      </c>
      <c r="J63" s="688" t="s">
        <v>2287</v>
      </c>
      <c r="K63" s="312"/>
      <c r="L63" s="312"/>
      <c r="M63" s="312"/>
      <c r="N63" s="312"/>
      <c r="O63" s="312"/>
    </row>
    <row r="64" spans="1:15" x14ac:dyDescent="0.2">
      <c r="A64" s="612">
        <v>12</v>
      </c>
      <c r="B64" s="676" t="s">
        <v>1354</v>
      </c>
      <c r="C64" s="676" t="s">
        <v>2281</v>
      </c>
      <c r="D64" s="612" t="s">
        <v>2137</v>
      </c>
      <c r="E64" s="677">
        <v>0.06</v>
      </c>
      <c r="F64" s="678">
        <v>7871119</v>
      </c>
      <c r="G64" s="678">
        <v>8343385</v>
      </c>
      <c r="H64" s="679">
        <v>472267.0368</v>
      </c>
      <c r="I64" s="680">
        <v>47226703.68</v>
      </c>
      <c r="J64" s="681" t="s">
        <v>2288</v>
      </c>
      <c r="K64" s="312"/>
      <c r="L64" s="312"/>
      <c r="M64" s="312"/>
      <c r="N64" s="312"/>
      <c r="O64" s="312"/>
    </row>
    <row r="65" spans="1:15" x14ac:dyDescent="0.2">
      <c r="A65" s="689">
        <v>13</v>
      </c>
      <c r="B65" s="682" t="s">
        <v>42</v>
      </c>
      <c r="C65" s="682" t="s">
        <v>2464</v>
      </c>
      <c r="D65" s="683" t="s">
        <v>2121</v>
      </c>
      <c r="E65" s="684">
        <v>0.22</v>
      </c>
      <c r="F65" s="685">
        <v>13448698</v>
      </c>
      <c r="G65" s="685">
        <v>16407411</v>
      </c>
      <c r="H65" s="686">
        <v>2958713.0649999999</v>
      </c>
      <c r="I65" s="687">
        <v>295871306.5</v>
      </c>
      <c r="J65" s="688" t="s">
        <v>2288</v>
      </c>
      <c r="K65" s="312"/>
      <c r="L65" s="312"/>
      <c r="M65" s="312"/>
      <c r="N65" s="312"/>
      <c r="O65" s="312"/>
    </row>
    <row r="66" spans="1:15" x14ac:dyDescent="0.2">
      <c r="A66" s="612">
        <v>14</v>
      </c>
      <c r="B66" s="676" t="s">
        <v>1754</v>
      </c>
      <c r="C66" s="676" t="s">
        <v>446</v>
      </c>
      <c r="D66" s="612" t="s">
        <v>1991</v>
      </c>
      <c r="E66" s="677">
        <v>0.125</v>
      </c>
      <c r="F66" s="678">
        <v>20079395</v>
      </c>
      <c r="G66" s="678">
        <v>22589318</v>
      </c>
      <c r="H66" s="679">
        <v>2509925</v>
      </c>
      <c r="I66" s="680">
        <v>250992500</v>
      </c>
      <c r="J66" s="681" t="s">
        <v>2289</v>
      </c>
      <c r="K66" s="312"/>
      <c r="L66" s="312"/>
      <c r="M66" s="312"/>
      <c r="N66" s="312"/>
      <c r="O66" s="312"/>
    </row>
    <row r="67" spans="1:15" x14ac:dyDescent="0.2">
      <c r="A67" s="689">
        <v>15</v>
      </c>
      <c r="B67" s="682" t="s">
        <v>2290</v>
      </c>
      <c r="C67" s="682" t="s">
        <v>1600</v>
      </c>
      <c r="D67" s="683" t="s">
        <v>2137</v>
      </c>
      <c r="E67" s="684">
        <v>0.1</v>
      </c>
      <c r="F67" s="685">
        <v>600001</v>
      </c>
      <c r="G67" s="685">
        <v>660000</v>
      </c>
      <c r="H67" s="686">
        <v>60000</v>
      </c>
      <c r="I67" s="687">
        <v>6000000</v>
      </c>
      <c r="J67" s="688" t="s">
        <v>2291</v>
      </c>
      <c r="K67" s="312"/>
      <c r="L67" s="312"/>
      <c r="M67" s="312"/>
      <c r="N67" s="312"/>
      <c r="O67" s="312"/>
    </row>
    <row r="68" spans="1:15" x14ac:dyDescent="0.2">
      <c r="A68" s="612">
        <v>16</v>
      </c>
      <c r="B68" s="676" t="s">
        <v>2292</v>
      </c>
      <c r="C68" s="676" t="s">
        <v>1600</v>
      </c>
      <c r="D68" s="612" t="s">
        <v>2121</v>
      </c>
      <c r="E68" s="677">
        <v>0.32</v>
      </c>
      <c r="F68" s="678">
        <v>1000001</v>
      </c>
      <c r="G68" s="678">
        <v>1320000</v>
      </c>
      <c r="H68" s="679">
        <v>320000</v>
      </c>
      <c r="I68" s="680">
        <v>32000000</v>
      </c>
      <c r="J68" s="681" t="s">
        <v>2293</v>
      </c>
      <c r="K68" s="312"/>
      <c r="L68" s="312"/>
      <c r="M68" s="312"/>
      <c r="N68" s="312"/>
      <c r="O68" s="312"/>
    </row>
    <row r="69" spans="1:15" x14ac:dyDescent="0.2">
      <c r="A69" s="689">
        <v>17</v>
      </c>
      <c r="B69" s="682" t="s">
        <v>1553</v>
      </c>
      <c r="C69" s="682" t="s">
        <v>1600</v>
      </c>
      <c r="D69" s="683" t="s">
        <v>2121</v>
      </c>
      <c r="E69" s="684">
        <v>0.05</v>
      </c>
      <c r="F69" s="685">
        <v>2282281</v>
      </c>
      <c r="G69" s="685">
        <v>2339337</v>
      </c>
      <c r="H69" s="686">
        <v>57057</v>
      </c>
      <c r="I69" s="687">
        <v>5705700</v>
      </c>
      <c r="J69" s="688" t="s">
        <v>2294</v>
      </c>
      <c r="K69" s="312"/>
      <c r="L69" s="312"/>
      <c r="M69" s="312"/>
      <c r="N69" s="312"/>
      <c r="O69" s="312"/>
    </row>
    <row r="70" spans="1:15" x14ac:dyDescent="0.2">
      <c r="A70" s="612">
        <v>18</v>
      </c>
      <c r="B70" s="676" t="s">
        <v>1730</v>
      </c>
      <c r="C70" s="676" t="s">
        <v>1600</v>
      </c>
      <c r="D70" s="612" t="s">
        <v>2121</v>
      </c>
      <c r="E70" s="677">
        <v>0.26</v>
      </c>
      <c r="F70" s="678">
        <v>1676796</v>
      </c>
      <c r="G70" s="678">
        <v>2112762</v>
      </c>
      <c r="H70" s="679">
        <v>435966.7</v>
      </c>
      <c r="I70" s="680">
        <v>43596670</v>
      </c>
      <c r="J70" s="681" t="s">
        <v>2294</v>
      </c>
      <c r="K70" s="312"/>
      <c r="L70" s="312"/>
      <c r="M70" s="312"/>
      <c r="N70" s="312"/>
      <c r="O70" s="312"/>
    </row>
    <row r="71" spans="1:15" x14ac:dyDescent="0.2">
      <c r="A71" s="689">
        <v>19</v>
      </c>
      <c r="B71" s="682" t="s">
        <v>1816</v>
      </c>
      <c r="C71" s="682" t="s">
        <v>1600</v>
      </c>
      <c r="D71" s="683" t="s">
        <v>2137</v>
      </c>
      <c r="E71" s="684">
        <v>0.15</v>
      </c>
      <c r="F71" s="685">
        <v>1058619</v>
      </c>
      <c r="G71" s="685">
        <v>1217409</v>
      </c>
      <c r="H71" s="686">
        <v>158792.4</v>
      </c>
      <c r="I71" s="687">
        <v>15879240</v>
      </c>
      <c r="J71" s="688" t="s">
        <v>2294</v>
      </c>
      <c r="K71" s="312"/>
      <c r="L71" s="312"/>
      <c r="M71" s="312"/>
      <c r="N71" s="312"/>
      <c r="O71" s="312"/>
    </row>
    <row r="72" spans="1:15" x14ac:dyDescent="0.2">
      <c r="A72" s="612">
        <v>20</v>
      </c>
      <c r="B72" s="676" t="s">
        <v>1545</v>
      </c>
      <c r="C72" s="676" t="s">
        <v>2281</v>
      </c>
      <c r="D72" s="612" t="s">
        <v>2121</v>
      </c>
      <c r="E72" s="677"/>
      <c r="F72" s="678">
        <v>26229043</v>
      </c>
      <c r="G72" s="678">
        <v>30163398</v>
      </c>
      <c r="H72" s="679">
        <v>3934356.19</v>
      </c>
      <c r="I72" s="680">
        <v>393435619</v>
      </c>
      <c r="J72" s="681" t="s">
        <v>2294</v>
      </c>
      <c r="K72" s="312"/>
      <c r="L72" s="312"/>
      <c r="M72" s="312"/>
      <c r="N72" s="312"/>
      <c r="O72" s="312"/>
    </row>
    <row r="73" spans="1:15" x14ac:dyDescent="0.2">
      <c r="A73" s="689">
        <v>21</v>
      </c>
      <c r="B73" s="682" t="s">
        <v>2295</v>
      </c>
      <c r="C73" s="682" t="s">
        <v>2281</v>
      </c>
      <c r="D73" s="683" t="s">
        <v>2137</v>
      </c>
      <c r="E73" s="684">
        <v>0.12</v>
      </c>
      <c r="F73" s="685">
        <v>16758272</v>
      </c>
      <c r="G73" s="685">
        <v>18131273</v>
      </c>
      <c r="H73" s="686">
        <v>1373001.7509000001</v>
      </c>
      <c r="I73" s="687">
        <v>137300175.09</v>
      </c>
      <c r="J73" s="688" t="s">
        <v>2220</v>
      </c>
      <c r="K73" s="312"/>
      <c r="L73" s="312"/>
      <c r="M73" s="312"/>
      <c r="N73" s="312"/>
      <c r="O73" s="312"/>
    </row>
    <row r="74" spans="1:15" x14ac:dyDescent="0.2">
      <c r="A74" s="612">
        <v>22</v>
      </c>
      <c r="B74" s="676" t="s">
        <v>2296</v>
      </c>
      <c r="C74" s="676" t="s">
        <v>1600</v>
      </c>
      <c r="D74" s="612" t="s">
        <v>2137</v>
      </c>
      <c r="E74" s="677">
        <v>0.24</v>
      </c>
      <c r="F74" s="678">
        <v>618611</v>
      </c>
      <c r="G74" s="678">
        <v>767077</v>
      </c>
      <c r="H74" s="679">
        <v>148466.4</v>
      </c>
      <c r="I74" s="680">
        <v>14846640</v>
      </c>
      <c r="J74" s="681" t="s">
        <v>2297</v>
      </c>
      <c r="K74" s="312"/>
      <c r="L74" s="312"/>
      <c r="M74" s="312"/>
      <c r="N74" s="312"/>
      <c r="O74" s="312"/>
    </row>
    <row r="75" spans="1:15" x14ac:dyDescent="0.2">
      <c r="A75" s="689">
        <v>23</v>
      </c>
      <c r="B75" s="682" t="s">
        <v>189</v>
      </c>
      <c r="C75" s="682" t="s">
        <v>936</v>
      </c>
      <c r="D75" s="683" t="s">
        <v>2121</v>
      </c>
      <c r="E75" s="684">
        <v>0.1</v>
      </c>
      <c r="F75" s="685">
        <v>85202560</v>
      </c>
      <c r="G75" s="685">
        <v>93722815</v>
      </c>
      <c r="H75" s="686">
        <v>8520255.8399999999</v>
      </c>
      <c r="I75" s="687">
        <v>852025584</v>
      </c>
      <c r="J75" s="688" t="s">
        <v>2297</v>
      </c>
      <c r="K75" s="312"/>
      <c r="L75" s="312"/>
      <c r="M75" s="312"/>
      <c r="N75" s="312"/>
      <c r="O75" s="312"/>
    </row>
    <row r="76" spans="1:15" x14ac:dyDescent="0.2">
      <c r="A76" s="612">
        <v>24</v>
      </c>
      <c r="B76" s="676" t="s">
        <v>2085</v>
      </c>
      <c r="C76" s="676" t="s">
        <v>1600</v>
      </c>
      <c r="D76" s="612" t="s">
        <v>2121</v>
      </c>
      <c r="E76" s="677">
        <v>0.12</v>
      </c>
      <c r="F76" s="678">
        <v>4050158</v>
      </c>
      <c r="G76" s="678">
        <v>4536175</v>
      </c>
      <c r="H76" s="679">
        <v>486018.75</v>
      </c>
      <c r="I76" s="680">
        <v>48601875</v>
      </c>
      <c r="J76" s="681" t="s">
        <v>2298</v>
      </c>
      <c r="K76" s="312"/>
      <c r="L76" s="312"/>
      <c r="M76" s="312"/>
      <c r="N76" s="312"/>
      <c r="O76" s="312"/>
    </row>
    <row r="77" spans="1:15" x14ac:dyDescent="0.2">
      <c r="A77" s="689">
        <v>25</v>
      </c>
      <c r="B77" s="682" t="s">
        <v>2299</v>
      </c>
      <c r="C77" s="682" t="s">
        <v>446</v>
      </c>
      <c r="D77" s="683" t="s">
        <v>2121</v>
      </c>
      <c r="E77" s="684">
        <v>0.04</v>
      </c>
      <c r="F77" s="685">
        <v>10272001</v>
      </c>
      <c r="G77" s="685">
        <v>10682880</v>
      </c>
      <c r="H77" s="686">
        <v>410880</v>
      </c>
      <c r="I77" s="687">
        <v>41088000</v>
      </c>
      <c r="J77" s="688" t="s">
        <v>2300</v>
      </c>
      <c r="K77" s="312"/>
      <c r="L77" s="312"/>
      <c r="M77" s="312"/>
      <c r="N77" s="312"/>
      <c r="O77" s="312"/>
    </row>
    <row r="78" spans="1:15" x14ac:dyDescent="0.2">
      <c r="A78" s="612">
        <v>26</v>
      </c>
      <c r="B78" s="676" t="s">
        <v>2301</v>
      </c>
      <c r="C78" s="676" t="s">
        <v>1600</v>
      </c>
      <c r="D78" s="612" t="s">
        <v>2121</v>
      </c>
      <c r="E78" s="677">
        <v>0.26</v>
      </c>
      <c r="F78" s="678">
        <v>6288885</v>
      </c>
      <c r="G78" s="678">
        <v>7923994</v>
      </c>
      <c r="H78" s="679">
        <v>1635109.84</v>
      </c>
      <c r="I78" s="680">
        <v>163510984</v>
      </c>
      <c r="J78" s="681" t="s">
        <v>2302</v>
      </c>
      <c r="K78" s="312"/>
      <c r="L78" s="312"/>
      <c r="M78" s="312"/>
      <c r="N78" s="312"/>
      <c r="O78" s="312"/>
    </row>
    <row r="79" spans="1:15" x14ac:dyDescent="0.2">
      <c r="A79" s="689">
        <v>27</v>
      </c>
      <c r="B79" s="682" t="s">
        <v>2083</v>
      </c>
      <c r="C79" s="682" t="s">
        <v>446</v>
      </c>
      <c r="D79" s="683" t="s">
        <v>2121</v>
      </c>
      <c r="E79" s="684">
        <v>8.1250000000000003E-2</v>
      </c>
      <c r="F79" s="685">
        <v>10560001</v>
      </c>
      <c r="G79" s="685">
        <v>11418000</v>
      </c>
      <c r="H79" s="686">
        <v>858000</v>
      </c>
      <c r="I79" s="687">
        <v>85800000</v>
      </c>
      <c r="J79" s="688" t="s">
        <v>2303</v>
      </c>
      <c r="K79" s="312"/>
      <c r="L79" s="312"/>
      <c r="M79" s="312"/>
      <c r="N79" s="312"/>
      <c r="O79" s="312"/>
    </row>
    <row r="80" spans="1:15" s="717" customFormat="1" ht="15" x14ac:dyDescent="0.25">
      <c r="A80" s="612">
        <v>28</v>
      </c>
      <c r="B80" s="676" t="s">
        <v>1813</v>
      </c>
      <c r="C80" s="676" t="s">
        <v>1600</v>
      </c>
      <c r="D80" s="612" t="s">
        <v>2121</v>
      </c>
      <c r="E80" s="677">
        <v>0.25</v>
      </c>
      <c r="F80" s="678">
        <v>12000001</v>
      </c>
      <c r="G80" s="678">
        <v>15000000</v>
      </c>
      <c r="H80" s="679">
        <v>3000000</v>
      </c>
      <c r="I80" s="680">
        <v>300000000</v>
      </c>
      <c r="J80" s="681" t="s">
        <v>2304</v>
      </c>
      <c r="K80" s="716"/>
      <c r="L80" s="716"/>
      <c r="M80" s="716"/>
      <c r="N80" s="716"/>
      <c r="O80" s="716"/>
    </row>
    <row r="81" spans="1:15" x14ac:dyDescent="0.2">
      <c r="A81" s="689">
        <v>29</v>
      </c>
      <c r="B81" s="682" t="s">
        <v>1811</v>
      </c>
      <c r="C81" s="682" t="s">
        <v>1600</v>
      </c>
      <c r="D81" s="683" t="s">
        <v>2121</v>
      </c>
      <c r="E81" s="684">
        <v>0.15</v>
      </c>
      <c r="F81" s="685">
        <v>3976471</v>
      </c>
      <c r="G81" s="685">
        <v>4572941</v>
      </c>
      <c r="H81" s="686">
        <v>596470.5</v>
      </c>
      <c r="I81" s="687">
        <v>59647050</v>
      </c>
      <c r="J81" s="688" t="s">
        <v>2305</v>
      </c>
      <c r="K81" s="312"/>
      <c r="L81" s="312"/>
      <c r="M81" s="312"/>
      <c r="N81" s="312"/>
      <c r="O81" s="312"/>
    </row>
    <row r="82" spans="1:15" x14ac:dyDescent="0.2">
      <c r="A82" s="612">
        <v>30</v>
      </c>
      <c r="B82" s="676" t="s">
        <v>2265</v>
      </c>
      <c r="C82" s="676" t="s">
        <v>2281</v>
      </c>
      <c r="D82" s="612" t="s">
        <v>2306</v>
      </c>
      <c r="E82" s="677">
        <v>0.5</v>
      </c>
      <c r="F82" s="678">
        <v>437424</v>
      </c>
      <c r="G82" s="678">
        <v>656169</v>
      </c>
      <c r="H82" s="679">
        <v>218746</v>
      </c>
      <c r="I82" s="680">
        <v>21874600</v>
      </c>
      <c r="J82" s="681" t="s">
        <v>2307</v>
      </c>
      <c r="K82" s="312"/>
      <c r="L82" s="312"/>
      <c r="M82" s="312"/>
      <c r="N82" s="312"/>
      <c r="O82" s="312"/>
    </row>
    <row r="83" spans="1:15" x14ac:dyDescent="0.2">
      <c r="A83" s="689">
        <v>31</v>
      </c>
      <c r="B83" s="682" t="s">
        <v>1819</v>
      </c>
      <c r="C83" s="682" t="s">
        <v>1600</v>
      </c>
      <c r="D83" s="683" t="s">
        <v>2121</v>
      </c>
      <c r="E83" s="684">
        <v>0.32500000000000001</v>
      </c>
      <c r="F83" s="685">
        <v>3776721</v>
      </c>
      <c r="G83" s="685">
        <v>5004154</v>
      </c>
      <c r="H83" s="686">
        <v>1227434</v>
      </c>
      <c r="I83" s="687">
        <v>122743400</v>
      </c>
      <c r="J83" s="688" t="s">
        <v>2307</v>
      </c>
      <c r="K83" s="312"/>
      <c r="L83" s="312"/>
      <c r="M83" s="312"/>
      <c r="N83" s="312"/>
      <c r="O83" s="312"/>
    </row>
    <row r="84" spans="1:15" x14ac:dyDescent="0.2">
      <c r="A84" s="612">
        <v>32</v>
      </c>
      <c r="B84" s="676" t="s">
        <v>1532</v>
      </c>
      <c r="C84" s="676" t="s">
        <v>1600</v>
      </c>
      <c r="D84" s="612" t="s">
        <v>2121</v>
      </c>
      <c r="E84" s="677">
        <v>0.15</v>
      </c>
      <c r="F84" s="678">
        <v>1948101</v>
      </c>
      <c r="G84" s="678">
        <v>2240315</v>
      </c>
      <c r="H84" s="679">
        <v>292215</v>
      </c>
      <c r="I84" s="680">
        <v>29221500</v>
      </c>
      <c r="J84" s="681" t="s">
        <v>2308</v>
      </c>
      <c r="K84" s="312"/>
      <c r="L84" s="312"/>
      <c r="M84" s="312"/>
      <c r="N84" s="312"/>
      <c r="O84" s="312"/>
    </row>
    <row r="85" spans="1:15" x14ac:dyDescent="0.2">
      <c r="A85" s="689">
        <v>33</v>
      </c>
      <c r="B85" s="682" t="s">
        <v>1502</v>
      </c>
      <c r="C85" s="682" t="s">
        <v>1060</v>
      </c>
      <c r="D85" s="683" t="s">
        <v>2121</v>
      </c>
      <c r="E85" s="684">
        <v>0.05</v>
      </c>
      <c r="F85" s="685">
        <v>5311185</v>
      </c>
      <c r="G85" s="685">
        <v>5576743</v>
      </c>
      <c r="H85" s="686">
        <v>265559</v>
      </c>
      <c r="I85" s="687">
        <v>26555900</v>
      </c>
      <c r="J85" s="688" t="s">
        <v>2309</v>
      </c>
      <c r="K85" s="312"/>
      <c r="L85" s="312"/>
      <c r="M85" s="312"/>
      <c r="N85" s="312"/>
      <c r="O85" s="312"/>
    </row>
    <row r="86" spans="1:15" x14ac:dyDescent="0.2">
      <c r="A86" s="612">
        <v>34</v>
      </c>
      <c r="B86" s="676" t="s">
        <v>2310</v>
      </c>
      <c r="C86" s="676" t="s">
        <v>1600</v>
      </c>
      <c r="D86" s="612" t="s">
        <v>2121</v>
      </c>
      <c r="E86" s="677">
        <v>0.25</v>
      </c>
      <c r="F86" s="678">
        <v>633601</v>
      </c>
      <c r="G86" s="678">
        <v>792000</v>
      </c>
      <c r="H86" s="679">
        <v>158400</v>
      </c>
      <c r="I86" s="680">
        <v>15840000</v>
      </c>
      <c r="J86" s="681" t="s">
        <v>2309</v>
      </c>
      <c r="K86" s="312"/>
      <c r="L86" s="312"/>
      <c r="M86" s="312"/>
      <c r="N86" s="312"/>
      <c r="O86" s="312"/>
    </row>
    <row r="87" spans="1:15" x14ac:dyDescent="0.2">
      <c r="A87" s="689">
        <v>35</v>
      </c>
      <c r="B87" s="682" t="s">
        <v>1715</v>
      </c>
      <c r="C87" s="682" t="s">
        <v>2174</v>
      </c>
      <c r="D87" s="683" t="s">
        <v>1956</v>
      </c>
      <c r="E87" s="684">
        <v>5.2499999999999998E-2</v>
      </c>
      <c r="F87" s="685">
        <v>18770401</v>
      </c>
      <c r="G87" s="685">
        <v>19755846</v>
      </c>
      <c r="H87" s="686">
        <v>985446</v>
      </c>
      <c r="I87" s="687">
        <v>98544600</v>
      </c>
      <c r="J87" s="688" t="s">
        <v>2311</v>
      </c>
      <c r="K87" s="312"/>
      <c r="L87" s="312"/>
      <c r="M87" s="312"/>
      <c r="N87" s="312"/>
      <c r="O87" s="312"/>
    </row>
    <row r="88" spans="1:15" x14ac:dyDescent="0.2">
      <c r="A88" s="612">
        <v>36</v>
      </c>
      <c r="B88" s="676" t="s">
        <v>236</v>
      </c>
      <c r="C88" s="676" t="s">
        <v>936</v>
      </c>
      <c r="D88" s="612" t="s">
        <v>2312</v>
      </c>
      <c r="E88" s="677">
        <v>0.1085</v>
      </c>
      <c r="F88" s="678">
        <v>125200496</v>
      </c>
      <c r="G88" s="678">
        <v>138784749</v>
      </c>
      <c r="H88" s="679">
        <v>13584253.67</v>
      </c>
      <c r="I88" s="680">
        <v>1358425367</v>
      </c>
      <c r="J88" s="681" t="s">
        <v>2313</v>
      </c>
      <c r="K88" s="312"/>
      <c r="L88" s="312"/>
      <c r="M88" s="312"/>
      <c r="N88" s="312"/>
      <c r="O88" s="312"/>
    </row>
    <row r="89" spans="1:15" x14ac:dyDescent="0.2">
      <c r="A89" s="689">
        <v>37</v>
      </c>
      <c r="B89" s="682" t="s">
        <v>2314</v>
      </c>
      <c r="C89" s="682" t="s">
        <v>936</v>
      </c>
      <c r="D89" s="683" t="s">
        <v>2312</v>
      </c>
      <c r="E89" s="684">
        <v>0.13</v>
      </c>
      <c r="F89" s="685">
        <v>85468875</v>
      </c>
      <c r="G89" s="685">
        <v>96581764</v>
      </c>
      <c r="H89" s="686">
        <v>11112890</v>
      </c>
      <c r="I89" s="687">
        <v>1111289000</v>
      </c>
      <c r="J89" s="688" t="s">
        <v>2315</v>
      </c>
      <c r="K89" s="312"/>
      <c r="L89" s="312"/>
      <c r="M89" s="312"/>
      <c r="N89" s="312"/>
      <c r="O89" s="312"/>
    </row>
    <row r="90" spans="1:15" x14ac:dyDescent="0.2">
      <c r="A90" s="612">
        <v>38</v>
      </c>
      <c r="B90" s="676" t="s">
        <v>1376</v>
      </c>
      <c r="C90" s="676" t="s">
        <v>936</v>
      </c>
      <c r="D90" s="612" t="s">
        <v>2316</v>
      </c>
      <c r="E90" s="677">
        <v>0.19</v>
      </c>
      <c r="F90" s="678">
        <v>97176517</v>
      </c>
      <c r="G90" s="678">
        <v>115640054</v>
      </c>
      <c r="H90" s="679">
        <v>18463537.98</v>
      </c>
      <c r="I90" s="680">
        <v>1846353798</v>
      </c>
      <c r="J90" s="681" t="s">
        <v>2315</v>
      </c>
      <c r="K90" s="312"/>
      <c r="L90" s="312"/>
      <c r="M90" s="312"/>
      <c r="N90" s="312"/>
      <c r="O90" s="312"/>
    </row>
    <row r="91" spans="1:15" x14ac:dyDescent="0.2">
      <c r="A91" s="689">
        <v>39</v>
      </c>
      <c r="B91" s="682" t="s">
        <v>1138</v>
      </c>
      <c r="C91" s="682" t="s">
        <v>1999</v>
      </c>
      <c r="D91" s="683" t="s">
        <v>2121</v>
      </c>
      <c r="E91" s="684">
        <v>0.25</v>
      </c>
      <c r="F91" s="685">
        <v>1535759</v>
      </c>
      <c r="G91" s="685">
        <v>1920246</v>
      </c>
      <c r="H91" s="686">
        <v>384488</v>
      </c>
      <c r="I91" s="687">
        <v>38448800</v>
      </c>
      <c r="J91" s="688" t="s">
        <v>2317</v>
      </c>
      <c r="K91" s="312"/>
      <c r="L91" s="312"/>
      <c r="M91" s="312"/>
      <c r="N91" s="312"/>
      <c r="O91" s="312"/>
    </row>
    <row r="92" spans="1:15" x14ac:dyDescent="0.2">
      <c r="A92" s="612">
        <v>40</v>
      </c>
      <c r="B92" s="676" t="s">
        <v>2134</v>
      </c>
      <c r="C92" s="676" t="s">
        <v>1600</v>
      </c>
      <c r="D92" s="612" t="s">
        <v>2312</v>
      </c>
      <c r="E92" s="677">
        <v>9.5000000000000001E-2</v>
      </c>
      <c r="F92" s="678">
        <v>8007409</v>
      </c>
      <c r="G92" s="678">
        <v>8768112</v>
      </c>
      <c r="H92" s="679">
        <v>760704.54</v>
      </c>
      <c r="I92" s="680">
        <v>76070454</v>
      </c>
      <c r="J92" s="681" t="s">
        <v>2317</v>
      </c>
      <c r="K92" s="312"/>
      <c r="L92" s="312"/>
      <c r="M92" s="312"/>
      <c r="N92" s="312"/>
      <c r="O92" s="312"/>
    </row>
    <row r="93" spans="1:15" x14ac:dyDescent="0.2">
      <c r="A93" s="689">
        <v>41</v>
      </c>
      <c r="B93" s="682" t="s">
        <v>524</v>
      </c>
      <c r="C93" s="682" t="s">
        <v>936</v>
      </c>
      <c r="D93" s="683" t="s">
        <v>2312</v>
      </c>
      <c r="E93" s="684">
        <v>0.08</v>
      </c>
      <c r="F93" s="685">
        <v>90898175</v>
      </c>
      <c r="G93" s="685">
        <v>98170027</v>
      </c>
      <c r="H93" s="686">
        <v>7271853.8317999998</v>
      </c>
      <c r="I93" s="687">
        <v>727185383.17999995</v>
      </c>
      <c r="J93" s="688" t="s">
        <v>2317</v>
      </c>
      <c r="K93" s="312"/>
      <c r="L93" s="312"/>
      <c r="M93" s="312"/>
      <c r="N93" s="312"/>
      <c r="O93" s="312"/>
    </row>
    <row r="94" spans="1:15" x14ac:dyDescent="0.2">
      <c r="A94" s="612">
        <v>42</v>
      </c>
      <c r="B94" s="676" t="s">
        <v>2141</v>
      </c>
      <c r="C94" s="676" t="s">
        <v>1060</v>
      </c>
      <c r="D94" s="612" t="s">
        <v>2312</v>
      </c>
      <c r="E94" s="677">
        <v>0.1</v>
      </c>
      <c r="F94" s="678">
        <v>57097631</v>
      </c>
      <c r="G94" s="678">
        <v>62807393</v>
      </c>
      <c r="H94" s="679">
        <v>5709762.9400000004</v>
      </c>
      <c r="I94" s="680">
        <v>570976294</v>
      </c>
      <c r="J94" s="681" t="s">
        <v>2318</v>
      </c>
      <c r="K94" s="312"/>
      <c r="L94" s="312"/>
      <c r="M94" s="312"/>
      <c r="N94" s="312"/>
      <c r="O94" s="312"/>
    </row>
    <row r="95" spans="1:15" x14ac:dyDescent="0.2">
      <c r="A95" s="689">
        <v>43</v>
      </c>
      <c r="B95" s="682" t="s">
        <v>1485</v>
      </c>
      <c r="C95" s="682" t="s">
        <v>1060</v>
      </c>
      <c r="D95" s="699" t="s">
        <v>2319</v>
      </c>
      <c r="E95" s="684" t="s">
        <v>2320</v>
      </c>
      <c r="F95" s="685">
        <v>11907001</v>
      </c>
      <c r="G95" s="685">
        <v>13627562</v>
      </c>
      <c r="H95" s="686">
        <v>1720561.5</v>
      </c>
      <c r="I95" s="687">
        <v>172056150</v>
      </c>
      <c r="J95" s="688" t="s">
        <v>2321</v>
      </c>
      <c r="K95" s="312"/>
      <c r="L95" s="312"/>
      <c r="M95" s="312"/>
      <c r="N95" s="312"/>
      <c r="O95" s="312"/>
    </row>
    <row r="96" spans="1:15" x14ac:dyDescent="0.2">
      <c r="A96" s="612">
        <v>44</v>
      </c>
      <c r="B96" s="676" t="s">
        <v>1378</v>
      </c>
      <c r="C96" s="676" t="s">
        <v>936</v>
      </c>
      <c r="D96" s="612" t="s">
        <v>2312</v>
      </c>
      <c r="E96" s="677">
        <v>0.1</v>
      </c>
      <c r="F96" s="678">
        <v>88013811</v>
      </c>
      <c r="G96" s="678">
        <v>96815191</v>
      </c>
      <c r="H96" s="679">
        <v>8801380.9800000004</v>
      </c>
      <c r="I96" s="680">
        <v>880138098</v>
      </c>
      <c r="J96" s="681" t="s">
        <v>2321</v>
      </c>
      <c r="K96" s="312"/>
      <c r="L96" s="312"/>
      <c r="M96" s="312"/>
      <c r="N96" s="312"/>
      <c r="O96" s="312"/>
    </row>
    <row r="97" spans="1:15" x14ac:dyDescent="0.2">
      <c r="A97" s="689">
        <v>45</v>
      </c>
      <c r="B97" s="682" t="s">
        <v>1818</v>
      </c>
      <c r="C97" s="690" t="s">
        <v>1600</v>
      </c>
      <c r="D97" s="683" t="s">
        <v>2312</v>
      </c>
      <c r="E97" s="684">
        <v>0.15</v>
      </c>
      <c r="F97" s="685">
        <v>8993235</v>
      </c>
      <c r="G97" s="685">
        <v>10342219</v>
      </c>
      <c r="H97" s="686">
        <v>1348985.14</v>
      </c>
      <c r="I97" s="687">
        <v>134898514</v>
      </c>
      <c r="J97" s="688" t="s">
        <v>2321</v>
      </c>
      <c r="K97" s="312"/>
      <c r="L97" s="312"/>
      <c r="M97" s="312"/>
      <c r="N97" s="312"/>
      <c r="O97" s="312"/>
    </row>
    <row r="98" spans="1:15" x14ac:dyDescent="0.2">
      <c r="A98" s="612">
        <v>46</v>
      </c>
      <c r="B98" s="676" t="s">
        <v>1528</v>
      </c>
      <c r="C98" s="676" t="s">
        <v>446</v>
      </c>
      <c r="D98" s="612" t="s">
        <v>2137</v>
      </c>
      <c r="E98" s="677">
        <v>7.0000000000000007E-2</v>
      </c>
      <c r="F98" s="678">
        <v>10246501</v>
      </c>
      <c r="G98" s="678">
        <v>10963755</v>
      </c>
      <c r="H98" s="679">
        <v>717255</v>
      </c>
      <c r="I98" s="680">
        <v>71725500</v>
      </c>
      <c r="J98" s="681" t="s">
        <v>2322</v>
      </c>
      <c r="K98" s="312"/>
      <c r="L98" s="312"/>
      <c r="M98" s="312"/>
      <c r="N98" s="312"/>
      <c r="O98" s="312"/>
    </row>
    <row r="99" spans="1:15" x14ac:dyDescent="0.2">
      <c r="A99" s="689">
        <v>47</v>
      </c>
      <c r="B99" s="682" t="s">
        <v>2179</v>
      </c>
      <c r="C99" s="682" t="s">
        <v>1060</v>
      </c>
      <c r="D99" s="683" t="s">
        <v>2312</v>
      </c>
      <c r="E99" s="684">
        <v>0.05</v>
      </c>
      <c r="F99" s="685">
        <v>9983233</v>
      </c>
      <c r="G99" s="685">
        <v>10482394</v>
      </c>
      <c r="H99" s="686">
        <v>499162</v>
      </c>
      <c r="I99" s="687">
        <v>49916200</v>
      </c>
      <c r="J99" s="688" t="s">
        <v>2322</v>
      </c>
      <c r="K99" s="312"/>
      <c r="L99" s="312"/>
      <c r="M99" s="312"/>
      <c r="N99" s="312"/>
      <c r="O99" s="312"/>
    </row>
    <row r="100" spans="1:15" x14ac:dyDescent="0.2">
      <c r="A100" s="612">
        <v>48</v>
      </c>
      <c r="B100" s="676" t="s">
        <v>1502</v>
      </c>
      <c r="C100" s="676" t="s">
        <v>1060</v>
      </c>
      <c r="D100" s="612" t="s">
        <v>2312</v>
      </c>
      <c r="E100" s="677">
        <v>0.05</v>
      </c>
      <c r="F100" s="678">
        <v>5576744</v>
      </c>
      <c r="G100" s="678">
        <v>5855580</v>
      </c>
      <c r="H100" s="679">
        <v>278837</v>
      </c>
      <c r="I100" s="680">
        <v>27883700</v>
      </c>
      <c r="J100" s="681" t="s">
        <v>2322</v>
      </c>
      <c r="K100" s="312"/>
      <c r="L100" s="312"/>
      <c r="M100" s="312"/>
      <c r="N100" s="312"/>
      <c r="O100" s="312"/>
    </row>
    <row r="101" spans="1:15" x14ac:dyDescent="0.2">
      <c r="A101" s="689">
        <v>49</v>
      </c>
      <c r="B101" s="682" t="s">
        <v>1737</v>
      </c>
      <c r="C101" s="682" t="s">
        <v>936</v>
      </c>
      <c r="D101" s="683" t="s">
        <v>2316</v>
      </c>
      <c r="E101" s="684">
        <v>0.10269499999999999</v>
      </c>
      <c r="F101" s="685">
        <v>93539170</v>
      </c>
      <c r="G101" s="685">
        <v>103145167</v>
      </c>
      <c r="H101" s="686">
        <v>9605997.3499999996</v>
      </c>
      <c r="I101" s="687">
        <v>960599735</v>
      </c>
      <c r="J101" s="688" t="s">
        <v>2323</v>
      </c>
      <c r="K101" s="312"/>
      <c r="L101" s="312"/>
      <c r="M101" s="312"/>
      <c r="N101" s="312"/>
      <c r="O101" s="312"/>
    </row>
    <row r="102" spans="1:15" x14ac:dyDescent="0.2">
      <c r="A102" s="612">
        <v>50</v>
      </c>
      <c r="B102" s="676" t="s">
        <v>2324</v>
      </c>
      <c r="C102" s="676" t="s">
        <v>2325</v>
      </c>
      <c r="D102" s="612" t="s">
        <v>2316</v>
      </c>
      <c r="E102" s="677">
        <v>0.5</v>
      </c>
      <c r="F102" s="678">
        <v>5784684</v>
      </c>
      <c r="G102" s="678">
        <v>8677024</v>
      </c>
      <c r="H102" s="679">
        <v>2892341.25</v>
      </c>
      <c r="I102" s="680">
        <v>289234125</v>
      </c>
      <c r="J102" s="681" t="s">
        <v>2326</v>
      </c>
      <c r="K102" s="312"/>
      <c r="L102" s="312"/>
      <c r="M102" s="312"/>
      <c r="N102" s="312"/>
      <c r="O102" s="312"/>
    </row>
    <row r="103" spans="1:15" x14ac:dyDescent="0.2">
      <c r="A103" s="689">
        <v>51</v>
      </c>
      <c r="B103" s="682" t="s">
        <v>1336</v>
      </c>
      <c r="C103" s="682" t="s">
        <v>2163</v>
      </c>
      <c r="D103" s="683" t="s">
        <v>2121</v>
      </c>
      <c r="E103" s="684">
        <v>0.15</v>
      </c>
      <c r="F103" s="685">
        <v>6933714</v>
      </c>
      <c r="G103" s="685">
        <v>7973770</v>
      </c>
      <c r="H103" s="686">
        <v>1040056.875</v>
      </c>
      <c r="I103" s="687">
        <v>104005687.5</v>
      </c>
      <c r="J103" s="688" t="s">
        <v>2326</v>
      </c>
      <c r="K103" s="312"/>
      <c r="L103" s="312"/>
      <c r="M103" s="312"/>
      <c r="N103" s="312"/>
      <c r="O103" s="312"/>
    </row>
    <row r="104" spans="1:15" x14ac:dyDescent="0.2">
      <c r="A104" s="612">
        <v>52</v>
      </c>
      <c r="B104" s="676" t="s">
        <v>1431</v>
      </c>
      <c r="C104" s="676" t="s">
        <v>2076</v>
      </c>
      <c r="D104" s="612" t="s">
        <v>2316</v>
      </c>
      <c r="E104" s="677">
        <v>0.1</v>
      </c>
      <c r="F104" s="678">
        <v>25531001</v>
      </c>
      <c r="G104" s="678">
        <v>28084100</v>
      </c>
      <c r="H104" s="679">
        <v>2553100</v>
      </c>
      <c r="I104" s="680">
        <v>255310000</v>
      </c>
      <c r="J104" s="681" t="s">
        <v>2326</v>
      </c>
      <c r="K104" s="312"/>
      <c r="L104" s="312"/>
      <c r="M104" s="312"/>
      <c r="N104" s="312"/>
      <c r="O104" s="312"/>
    </row>
    <row r="105" spans="1:15" x14ac:dyDescent="0.2">
      <c r="A105" s="689">
        <v>53</v>
      </c>
      <c r="B105" s="682" t="s">
        <v>1333</v>
      </c>
      <c r="C105" s="682" t="s">
        <v>1600</v>
      </c>
      <c r="D105" s="683" t="s">
        <v>2316</v>
      </c>
      <c r="E105" s="684">
        <v>0.15</v>
      </c>
      <c r="F105" s="685">
        <v>2783001</v>
      </c>
      <c r="G105" s="685">
        <v>3200450</v>
      </c>
      <c r="H105" s="686">
        <v>417450</v>
      </c>
      <c r="I105" s="687">
        <v>41745000</v>
      </c>
      <c r="J105" s="688" t="s">
        <v>2326</v>
      </c>
      <c r="K105" s="312"/>
      <c r="L105" s="312"/>
      <c r="M105" s="312"/>
      <c r="N105" s="312"/>
      <c r="O105" s="312"/>
    </row>
    <row r="106" spans="1:15" x14ac:dyDescent="0.2">
      <c r="A106" s="612">
        <v>54</v>
      </c>
      <c r="B106" s="676" t="s">
        <v>1335</v>
      </c>
      <c r="C106" s="676" t="s">
        <v>2281</v>
      </c>
      <c r="D106" s="612" t="s">
        <v>2312</v>
      </c>
      <c r="E106" s="677">
        <v>0.1125</v>
      </c>
      <c r="F106" s="678">
        <v>43249896</v>
      </c>
      <c r="G106" s="678">
        <v>48115508</v>
      </c>
      <c r="H106" s="679">
        <v>4865613.17</v>
      </c>
      <c r="I106" s="680">
        <v>486561317</v>
      </c>
      <c r="J106" s="681" t="s">
        <v>2326</v>
      </c>
      <c r="K106" s="312"/>
      <c r="L106" s="312"/>
      <c r="M106" s="312"/>
      <c r="N106" s="312"/>
      <c r="O106" s="312"/>
    </row>
    <row r="107" spans="1:15" x14ac:dyDescent="0.2">
      <c r="A107" s="689">
        <v>55</v>
      </c>
      <c r="B107" s="682" t="s">
        <v>63</v>
      </c>
      <c r="C107" s="682" t="s">
        <v>2327</v>
      </c>
      <c r="D107" s="683" t="s">
        <v>2312</v>
      </c>
      <c r="E107" s="684">
        <v>0.05</v>
      </c>
      <c r="F107" s="685">
        <v>84728832</v>
      </c>
      <c r="G107" s="685">
        <v>88937172</v>
      </c>
      <c r="H107" s="686">
        <v>4235103.42</v>
      </c>
      <c r="I107" s="687">
        <v>423510342</v>
      </c>
      <c r="J107" s="688" t="s">
        <v>2328</v>
      </c>
      <c r="K107" s="312"/>
      <c r="L107" s="312"/>
      <c r="M107" s="312"/>
      <c r="N107" s="312"/>
      <c r="O107" s="312"/>
    </row>
    <row r="108" spans="1:15" x14ac:dyDescent="0.2">
      <c r="A108" s="612">
        <v>56</v>
      </c>
      <c r="B108" s="676" t="s">
        <v>2276</v>
      </c>
      <c r="C108" s="676" t="s">
        <v>1600</v>
      </c>
      <c r="D108" s="612" t="s">
        <v>2312</v>
      </c>
      <c r="E108" s="677">
        <v>0.19500000000000001</v>
      </c>
      <c r="F108" s="678">
        <v>937483</v>
      </c>
      <c r="G108" s="678">
        <v>1120291</v>
      </c>
      <c r="H108" s="679">
        <v>182808.97</v>
      </c>
      <c r="I108" s="680">
        <v>18280897</v>
      </c>
      <c r="J108" s="681" t="s">
        <v>2328</v>
      </c>
      <c r="K108" s="312"/>
      <c r="L108" s="312"/>
      <c r="M108" s="312"/>
      <c r="N108" s="312"/>
      <c r="O108" s="312"/>
    </row>
    <row r="109" spans="1:15" x14ac:dyDescent="0.2">
      <c r="A109" s="689">
        <v>57</v>
      </c>
      <c r="B109" s="682" t="s">
        <v>2329</v>
      </c>
      <c r="C109" s="682" t="s">
        <v>449</v>
      </c>
      <c r="D109" s="683" t="s">
        <v>2312</v>
      </c>
      <c r="E109" s="684">
        <v>0.18</v>
      </c>
      <c r="F109" s="685">
        <v>8181314</v>
      </c>
      <c r="G109" s="685">
        <v>9653949</v>
      </c>
      <c r="H109" s="686">
        <v>1472636.2745999999</v>
      </c>
      <c r="I109" s="687">
        <v>147263627.45999998</v>
      </c>
      <c r="J109" s="688" t="s">
        <v>2328</v>
      </c>
      <c r="K109" s="312"/>
      <c r="L109" s="312"/>
      <c r="M109" s="312"/>
      <c r="N109" s="312"/>
      <c r="O109" s="312"/>
    </row>
    <row r="110" spans="1:15" x14ac:dyDescent="0.2">
      <c r="A110" s="612">
        <v>58</v>
      </c>
      <c r="B110" s="676" t="s">
        <v>1699</v>
      </c>
      <c r="C110" s="676" t="s">
        <v>2281</v>
      </c>
      <c r="D110" s="612" t="s">
        <v>2316</v>
      </c>
      <c r="E110" s="677">
        <v>4.3999999999999997E-2</v>
      </c>
      <c r="F110" s="678">
        <v>25401956</v>
      </c>
      <c r="G110" s="678">
        <v>26519638</v>
      </c>
      <c r="H110" s="679">
        <v>1117683.7956999999</v>
      </c>
      <c r="I110" s="680">
        <v>111768379.56999999</v>
      </c>
      <c r="J110" s="681" t="s">
        <v>2328</v>
      </c>
      <c r="K110" s="312"/>
      <c r="L110" s="312"/>
      <c r="M110" s="312"/>
      <c r="N110" s="312"/>
      <c r="O110" s="312"/>
    </row>
    <row r="111" spans="1:15" x14ac:dyDescent="0.2">
      <c r="A111" s="689">
        <v>59</v>
      </c>
      <c r="B111" s="682" t="s">
        <v>1754</v>
      </c>
      <c r="C111" s="682" t="s">
        <v>446</v>
      </c>
      <c r="D111" s="683" t="s">
        <v>2137</v>
      </c>
      <c r="E111" s="684">
        <v>7.0000000000000007E-2</v>
      </c>
      <c r="F111" s="685">
        <v>22589319</v>
      </c>
      <c r="G111" s="685">
        <v>24170571</v>
      </c>
      <c r="H111" s="686">
        <v>1581253</v>
      </c>
      <c r="I111" s="687">
        <v>158125300</v>
      </c>
      <c r="J111" s="688" t="s">
        <v>2330</v>
      </c>
      <c r="K111" s="312"/>
      <c r="L111" s="312"/>
      <c r="M111" s="312"/>
      <c r="N111" s="312"/>
      <c r="O111" s="312"/>
    </row>
    <row r="112" spans="1:15" x14ac:dyDescent="0.2">
      <c r="A112" s="612">
        <v>60</v>
      </c>
      <c r="B112" s="676" t="s">
        <v>2295</v>
      </c>
      <c r="C112" s="676" t="s">
        <v>2281</v>
      </c>
      <c r="D112" s="612" t="s">
        <v>2316</v>
      </c>
      <c r="E112" s="677">
        <v>0.06</v>
      </c>
      <c r="F112" s="678">
        <v>18131274</v>
      </c>
      <c r="G112" s="678">
        <v>19219149</v>
      </c>
      <c r="H112" s="679">
        <v>1087876.3204999999</v>
      </c>
      <c r="I112" s="680">
        <v>108787632.05</v>
      </c>
      <c r="J112" s="681" t="s">
        <v>2330</v>
      </c>
      <c r="K112" s="312"/>
      <c r="L112" s="312"/>
      <c r="M112" s="312"/>
      <c r="N112" s="312"/>
      <c r="O112" s="312"/>
    </row>
    <row r="113" spans="1:15" x14ac:dyDescent="0.2">
      <c r="A113" s="689">
        <v>61</v>
      </c>
      <c r="B113" s="682" t="s">
        <v>1340</v>
      </c>
      <c r="C113" s="682" t="s">
        <v>2281</v>
      </c>
      <c r="D113" s="683" t="s">
        <v>2316</v>
      </c>
      <c r="E113" s="684">
        <v>0.15</v>
      </c>
      <c r="F113" s="685">
        <v>95564608</v>
      </c>
      <c r="G113" s="685">
        <v>109899299</v>
      </c>
      <c r="H113" s="686">
        <v>14334691.046399999</v>
      </c>
      <c r="I113" s="687">
        <v>1433469104.6399999</v>
      </c>
      <c r="J113" s="688" t="s">
        <v>2331</v>
      </c>
      <c r="K113" s="312"/>
      <c r="L113" s="312"/>
      <c r="M113" s="312"/>
      <c r="N113" s="312"/>
      <c r="O113" s="312"/>
    </row>
    <row r="114" spans="1:15" x14ac:dyDescent="0.2">
      <c r="A114" s="612">
        <v>62</v>
      </c>
      <c r="B114" s="676" t="s">
        <v>1455</v>
      </c>
      <c r="C114" s="676" t="s">
        <v>449</v>
      </c>
      <c r="D114" s="612" t="s">
        <v>2316</v>
      </c>
      <c r="E114" s="677">
        <v>0.105</v>
      </c>
      <c r="F114" s="678">
        <v>9265021</v>
      </c>
      <c r="G114" s="678">
        <v>10242658</v>
      </c>
      <c r="H114" s="679">
        <v>977638</v>
      </c>
      <c r="I114" s="680">
        <v>97763800</v>
      </c>
      <c r="J114" s="681" t="s">
        <v>2331</v>
      </c>
      <c r="K114" s="312"/>
      <c r="L114" s="312"/>
      <c r="M114" s="312"/>
      <c r="N114" s="312"/>
      <c r="O114" s="312"/>
    </row>
    <row r="115" spans="1:15" x14ac:dyDescent="0.2">
      <c r="A115" s="689">
        <v>63</v>
      </c>
      <c r="B115" s="682" t="s">
        <v>1774</v>
      </c>
      <c r="C115" s="682" t="s">
        <v>1600</v>
      </c>
      <c r="D115" s="683" t="s">
        <v>2312</v>
      </c>
      <c r="E115" s="684">
        <v>0.2747</v>
      </c>
      <c r="F115" s="685">
        <v>2595753</v>
      </c>
      <c r="G115" s="685">
        <v>3308843</v>
      </c>
      <c r="H115" s="686">
        <v>713091.08</v>
      </c>
      <c r="I115" s="687">
        <v>71309108</v>
      </c>
      <c r="J115" s="688" t="s">
        <v>2331</v>
      </c>
      <c r="K115" s="312"/>
      <c r="L115" s="312"/>
      <c r="M115" s="312"/>
      <c r="N115" s="312"/>
      <c r="O115" s="312"/>
    </row>
    <row r="116" spans="1:15" x14ac:dyDescent="0.2">
      <c r="A116" s="612">
        <v>64</v>
      </c>
      <c r="B116" s="676" t="s">
        <v>2285</v>
      </c>
      <c r="C116" s="676" t="s">
        <v>1600</v>
      </c>
      <c r="D116" s="612" t="s">
        <v>2316</v>
      </c>
      <c r="E116" s="677">
        <v>0.3</v>
      </c>
      <c r="F116" s="678">
        <v>2778481</v>
      </c>
      <c r="G116" s="678">
        <v>3612024</v>
      </c>
      <c r="H116" s="679">
        <v>833544</v>
      </c>
      <c r="I116" s="680">
        <v>83354400</v>
      </c>
      <c r="J116" s="681" t="s">
        <v>2331</v>
      </c>
      <c r="K116" s="312"/>
      <c r="L116" s="312"/>
      <c r="M116" s="312"/>
      <c r="N116" s="312"/>
      <c r="O116" s="312"/>
    </row>
    <row r="117" spans="1:15" x14ac:dyDescent="0.2">
      <c r="A117" s="689">
        <v>65</v>
      </c>
      <c r="B117" s="682" t="s">
        <v>1857</v>
      </c>
      <c r="C117" s="682" t="s">
        <v>1600</v>
      </c>
      <c r="D117" s="683" t="s">
        <v>2316</v>
      </c>
      <c r="E117" s="684">
        <v>0.15</v>
      </c>
      <c r="F117" s="685">
        <v>2322881</v>
      </c>
      <c r="G117" s="685">
        <v>2671312</v>
      </c>
      <c r="H117" s="686">
        <v>348432</v>
      </c>
      <c r="I117" s="687">
        <v>34843200</v>
      </c>
      <c r="J117" s="688" t="s">
        <v>2331</v>
      </c>
      <c r="K117" s="312"/>
      <c r="L117" s="312"/>
      <c r="M117" s="312"/>
      <c r="N117" s="312"/>
      <c r="O117" s="312"/>
    </row>
    <row r="118" spans="1:15" x14ac:dyDescent="0.2">
      <c r="A118" s="612">
        <v>66</v>
      </c>
      <c r="B118" s="676" t="s">
        <v>1466</v>
      </c>
      <c r="C118" s="676" t="s">
        <v>936</v>
      </c>
      <c r="D118" s="612" t="s">
        <v>2316</v>
      </c>
      <c r="E118" s="677">
        <v>7.0000000000000007E-2</v>
      </c>
      <c r="F118" s="678">
        <v>80114308</v>
      </c>
      <c r="G118" s="678">
        <v>85722309</v>
      </c>
      <c r="H118" s="679">
        <v>5608001.4699999997</v>
      </c>
      <c r="I118" s="680">
        <v>560800147</v>
      </c>
      <c r="J118" s="681" t="s">
        <v>2332</v>
      </c>
      <c r="K118" s="312"/>
      <c r="L118" s="312"/>
      <c r="M118" s="312"/>
      <c r="N118" s="312"/>
      <c r="O118" s="312"/>
    </row>
    <row r="119" spans="1:15" x14ac:dyDescent="0.2">
      <c r="A119" s="689">
        <v>67</v>
      </c>
      <c r="B119" s="682" t="s">
        <v>2333</v>
      </c>
      <c r="C119" s="682" t="s">
        <v>936</v>
      </c>
      <c r="D119" s="683" t="s">
        <v>2316</v>
      </c>
      <c r="E119" s="684">
        <v>0.1</v>
      </c>
      <c r="F119" s="685">
        <v>133226957</v>
      </c>
      <c r="G119" s="685">
        <v>146549650</v>
      </c>
      <c r="H119" s="686">
        <v>13322695.415999999</v>
      </c>
      <c r="I119" s="687">
        <v>1332269541.5999999</v>
      </c>
      <c r="J119" s="688" t="s">
        <v>2240</v>
      </c>
      <c r="K119" s="312"/>
      <c r="L119" s="312"/>
      <c r="M119" s="312"/>
      <c r="N119" s="312"/>
      <c r="O119" s="312"/>
    </row>
    <row r="120" spans="1:15" x14ac:dyDescent="0.2">
      <c r="A120" s="612">
        <v>68</v>
      </c>
      <c r="B120" s="676" t="s">
        <v>27</v>
      </c>
      <c r="C120" s="676" t="s">
        <v>936</v>
      </c>
      <c r="D120" s="612" t="s">
        <v>2316</v>
      </c>
      <c r="E120" s="677">
        <v>0.06</v>
      </c>
      <c r="F120" s="678">
        <v>89562232</v>
      </c>
      <c r="G120" s="678">
        <v>94935779</v>
      </c>
      <c r="H120" s="679">
        <v>5373723.3300000001</v>
      </c>
      <c r="I120" s="680">
        <v>537372333</v>
      </c>
      <c r="J120" s="681" t="s">
        <v>2334</v>
      </c>
      <c r="K120" s="312"/>
      <c r="L120" s="312"/>
      <c r="M120" s="312"/>
      <c r="N120" s="312"/>
      <c r="O120" s="312"/>
    </row>
    <row r="121" spans="1:15" x14ac:dyDescent="0.2">
      <c r="A121" s="689">
        <v>69</v>
      </c>
      <c r="B121" s="682" t="s">
        <v>2335</v>
      </c>
      <c r="C121" s="682" t="s">
        <v>936</v>
      </c>
      <c r="D121" s="683" t="s">
        <v>2316</v>
      </c>
      <c r="E121" s="684">
        <v>7.0300000000000001E-2</v>
      </c>
      <c r="F121" s="685">
        <v>84584778</v>
      </c>
      <c r="G121" s="685">
        <v>90530946</v>
      </c>
      <c r="H121" s="686">
        <v>5946169.3099999996</v>
      </c>
      <c r="I121" s="687">
        <v>594616931</v>
      </c>
      <c r="J121" s="688" t="s">
        <v>2336</v>
      </c>
      <c r="K121" s="312"/>
      <c r="L121" s="312"/>
      <c r="M121" s="312"/>
      <c r="N121" s="312"/>
      <c r="O121" s="312"/>
    </row>
    <row r="122" spans="1:15" x14ac:dyDescent="0.2">
      <c r="A122" s="612">
        <v>70</v>
      </c>
      <c r="B122" s="676" t="s">
        <v>1772</v>
      </c>
      <c r="C122" s="676" t="s">
        <v>1600</v>
      </c>
      <c r="D122" s="612" t="s">
        <v>2312</v>
      </c>
      <c r="E122" s="677">
        <v>0.22</v>
      </c>
      <c r="F122" s="678">
        <v>15000001</v>
      </c>
      <c r="G122" s="678">
        <v>18300000</v>
      </c>
      <c r="H122" s="679">
        <v>3300000</v>
      </c>
      <c r="I122" s="680">
        <v>330000000</v>
      </c>
      <c r="J122" s="681" t="s">
        <v>2336</v>
      </c>
      <c r="K122" s="312"/>
      <c r="L122" s="312"/>
      <c r="M122" s="312"/>
      <c r="N122" s="312"/>
      <c r="O122" s="312"/>
    </row>
    <row r="123" spans="1:15" x14ac:dyDescent="0.2">
      <c r="A123" s="689">
        <v>71</v>
      </c>
      <c r="B123" s="682" t="s">
        <v>2337</v>
      </c>
      <c r="C123" s="682" t="s">
        <v>1060</v>
      </c>
      <c r="D123" s="683" t="s">
        <v>2312</v>
      </c>
      <c r="E123" s="684">
        <v>5.7099999999999998E-2</v>
      </c>
      <c r="F123" s="685">
        <v>15000001</v>
      </c>
      <c r="G123" s="685">
        <v>15856500</v>
      </c>
      <c r="H123" s="686">
        <v>856500</v>
      </c>
      <c r="I123" s="687">
        <v>85650000</v>
      </c>
      <c r="J123" s="688" t="s">
        <v>2336</v>
      </c>
      <c r="K123" s="312"/>
      <c r="L123" s="312"/>
      <c r="M123" s="312"/>
      <c r="N123" s="312"/>
      <c r="O123" s="312"/>
    </row>
    <row r="124" spans="1:15" x14ac:dyDescent="0.2">
      <c r="A124" s="612">
        <v>72</v>
      </c>
      <c r="B124" s="676" t="s">
        <v>2338</v>
      </c>
      <c r="C124" s="676" t="s">
        <v>936</v>
      </c>
      <c r="D124" s="612" t="s">
        <v>2316</v>
      </c>
      <c r="E124" s="677">
        <v>0.09</v>
      </c>
      <c r="F124" s="678">
        <v>98125597</v>
      </c>
      <c r="G124" s="678">
        <v>106956899</v>
      </c>
      <c r="H124" s="679">
        <v>8831303.5600000005</v>
      </c>
      <c r="I124" s="680">
        <v>883130356</v>
      </c>
      <c r="J124" s="681" t="s">
        <v>2336</v>
      </c>
      <c r="K124" s="312"/>
      <c r="L124" s="312"/>
      <c r="M124" s="312"/>
      <c r="N124" s="312"/>
      <c r="O124" s="312"/>
    </row>
    <row r="125" spans="1:15" x14ac:dyDescent="0.2">
      <c r="A125" s="689">
        <v>73</v>
      </c>
      <c r="B125" s="682" t="s">
        <v>2339</v>
      </c>
      <c r="C125" s="682" t="s">
        <v>1600</v>
      </c>
      <c r="D125" s="683" t="s">
        <v>2137</v>
      </c>
      <c r="E125" s="684">
        <v>2.5000000000000001E-2</v>
      </c>
      <c r="F125" s="685">
        <v>600001</v>
      </c>
      <c r="G125" s="685">
        <v>615000</v>
      </c>
      <c r="H125" s="686">
        <v>15000</v>
      </c>
      <c r="I125" s="687">
        <v>1500000</v>
      </c>
      <c r="J125" s="688" t="s">
        <v>2336</v>
      </c>
      <c r="K125" s="312"/>
      <c r="L125" s="312"/>
      <c r="M125" s="312"/>
      <c r="N125" s="312"/>
      <c r="O125" s="312"/>
    </row>
    <row r="126" spans="1:15" x14ac:dyDescent="0.2">
      <c r="A126" s="612">
        <v>74</v>
      </c>
      <c r="B126" s="676" t="s">
        <v>1693</v>
      </c>
      <c r="C126" s="676" t="s">
        <v>936</v>
      </c>
      <c r="D126" s="612" t="s">
        <v>2316</v>
      </c>
      <c r="E126" s="677">
        <v>0.1</v>
      </c>
      <c r="F126" s="678">
        <v>103155068</v>
      </c>
      <c r="G126" s="678">
        <v>113470573</v>
      </c>
      <c r="H126" s="679">
        <v>10315506.640000001</v>
      </c>
      <c r="I126" s="680">
        <v>1031550664</v>
      </c>
      <c r="J126" s="681" t="s">
        <v>2336</v>
      </c>
      <c r="K126" s="312"/>
      <c r="L126" s="312"/>
      <c r="M126" s="312"/>
      <c r="N126" s="312"/>
      <c r="O126" s="312"/>
    </row>
    <row r="127" spans="1:15" x14ac:dyDescent="0.2">
      <c r="A127" s="689">
        <v>75</v>
      </c>
      <c r="B127" s="682" t="s">
        <v>520</v>
      </c>
      <c r="C127" s="682" t="s">
        <v>2340</v>
      </c>
      <c r="D127" s="683" t="s">
        <v>2316</v>
      </c>
      <c r="E127" s="684">
        <v>0.05</v>
      </c>
      <c r="F127" s="685">
        <v>9172818</v>
      </c>
      <c r="G127" s="685">
        <v>9631458</v>
      </c>
      <c r="H127" s="686">
        <v>458640.86</v>
      </c>
      <c r="I127" s="687">
        <v>45864086</v>
      </c>
      <c r="J127" s="688" t="s">
        <v>2336</v>
      </c>
      <c r="K127" s="312"/>
      <c r="L127" s="312"/>
      <c r="M127" s="312"/>
      <c r="N127" s="312"/>
      <c r="O127" s="312"/>
    </row>
    <row r="128" spans="1:15" x14ac:dyDescent="0.2">
      <c r="A128" s="612">
        <v>76</v>
      </c>
      <c r="B128" s="676" t="s">
        <v>518</v>
      </c>
      <c r="C128" s="676" t="s">
        <v>936</v>
      </c>
      <c r="D128" s="612" t="s">
        <v>2312</v>
      </c>
      <c r="E128" s="691">
        <v>0.06</v>
      </c>
      <c r="F128" s="678">
        <v>84995325</v>
      </c>
      <c r="G128" s="678">
        <v>90064906</v>
      </c>
      <c r="H128" s="679">
        <v>5069582</v>
      </c>
      <c r="I128" s="680">
        <v>506958200</v>
      </c>
      <c r="J128" s="681" t="s">
        <v>2341</v>
      </c>
      <c r="K128" s="312"/>
      <c r="L128" s="312"/>
      <c r="M128" s="312"/>
      <c r="N128" s="312"/>
      <c r="O128" s="312"/>
    </row>
    <row r="129" spans="1:15" x14ac:dyDescent="0.2">
      <c r="A129" s="689">
        <v>77</v>
      </c>
      <c r="B129" s="682" t="s">
        <v>1151</v>
      </c>
      <c r="C129" s="682" t="s">
        <v>2281</v>
      </c>
      <c r="D129" s="683" t="s">
        <v>2316</v>
      </c>
      <c r="E129" s="684">
        <v>0.1</v>
      </c>
      <c r="F129" s="685">
        <v>34952936</v>
      </c>
      <c r="G129" s="685">
        <v>38448228</v>
      </c>
      <c r="H129" s="686">
        <v>3495293.44</v>
      </c>
      <c r="I129" s="687">
        <v>349529344</v>
      </c>
      <c r="J129" s="688" t="s">
        <v>2342</v>
      </c>
      <c r="K129" s="312"/>
      <c r="L129" s="312"/>
      <c r="M129" s="312"/>
      <c r="N129" s="312"/>
      <c r="O129" s="312"/>
    </row>
    <row r="130" spans="1:15" x14ac:dyDescent="0.2">
      <c r="A130" s="612">
        <v>78</v>
      </c>
      <c r="B130" s="676" t="s">
        <v>579</v>
      </c>
      <c r="C130" s="676" t="s">
        <v>936</v>
      </c>
      <c r="D130" s="612" t="s">
        <v>2316</v>
      </c>
      <c r="E130" s="677">
        <v>0.13</v>
      </c>
      <c r="F130" s="678">
        <v>144477530</v>
      </c>
      <c r="G130" s="678">
        <v>163259609</v>
      </c>
      <c r="H130" s="679">
        <v>18782078.859999999</v>
      </c>
      <c r="I130" s="680">
        <v>1878207886</v>
      </c>
      <c r="J130" s="681" t="s">
        <v>2342</v>
      </c>
      <c r="K130" s="312"/>
      <c r="L130" s="312"/>
      <c r="M130" s="312"/>
      <c r="N130" s="312"/>
      <c r="O130" s="312"/>
    </row>
    <row r="131" spans="1:15" x14ac:dyDescent="0.2">
      <c r="A131" s="689">
        <v>79</v>
      </c>
      <c r="B131" s="682" t="s">
        <v>434</v>
      </c>
      <c r="C131" s="682" t="s">
        <v>936</v>
      </c>
      <c r="D131" s="683" t="s">
        <v>2312</v>
      </c>
      <c r="E131" s="684">
        <v>0.33500000000000002</v>
      </c>
      <c r="F131" s="685">
        <v>100974975</v>
      </c>
      <c r="G131" s="685">
        <v>134801591</v>
      </c>
      <c r="H131" s="686">
        <v>33826616.289999999</v>
      </c>
      <c r="I131" s="687">
        <v>3382661629</v>
      </c>
      <c r="J131" s="688" t="s">
        <v>2343</v>
      </c>
      <c r="K131" s="312"/>
      <c r="L131" s="312"/>
      <c r="M131" s="312"/>
      <c r="N131" s="312"/>
      <c r="O131" s="312"/>
    </row>
    <row r="132" spans="1:15" x14ac:dyDescent="0.2">
      <c r="A132" s="612">
        <v>80</v>
      </c>
      <c r="B132" s="676" t="s">
        <v>189</v>
      </c>
      <c r="C132" s="676" t="s">
        <v>936</v>
      </c>
      <c r="D132" s="612" t="s">
        <v>2316</v>
      </c>
      <c r="E132" s="677">
        <v>0.14000000000000001</v>
      </c>
      <c r="F132" s="678">
        <v>93722816</v>
      </c>
      <c r="G132" s="678">
        <v>106844009</v>
      </c>
      <c r="H132" s="679">
        <v>13121194</v>
      </c>
      <c r="I132" s="680">
        <v>1312119400</v>
      </c>
      <c r="J132" s="681" t="s">
        <v>2343</v>
      </c>
      <c r="K132" s="312"/>
      <c r="L132" s="312"/>
      <c r="M132" s="312"/>
      <c r="N132" s="312"/>
      <c r="O132" s="312"/>
    </row>
    <row r="133" spans="1:15" x14ac:dyDescent="0.2">
      <c r="A133" s="689">
        <v>81</v>
      </c>
      <c r="B133" s="682" t="s">
        <v>1695</v>
      </c>
      <c r="C133" s="682" t="s">
        <v>2281</v>
      </c>
      <c r="D133" s="683" t="s">
        <v>2316</v>
      </c>
      <c r="E133" s="684">
        <v>7.0000000000000007E-2</v>
      </c>
      <c r="F133" s="685">
        <v>27163119</v>
      </c>
      <c r="G133" s="685">
        <v>29064536</v>
      </c>
      <c r="H133" s="686">
        <v>1901418.21</v>
      </c>
      <c r="I133" s="687">
        <v>190141821</v>
      </c>
      <c r="J133" s="688" t="s">
        <v>2343</v>
      </c>
      <c r="K133" s="312"/>
      <c r="L133" s="312"/>
      <c r="M133" s="312"/>
      <c r="N133" s="312"/>
      <c r="O133" s="312"/>
    </row>
    <row r="134" spans="1:15" x14ac:dyDescent="0.2">
      <c r="A134" s="612">
        <v>82</v>
      </c>
      <c r="B134" s="676" t="s">
        <v>1560</v>
      </c>
      <c r="C134" s="676" t="s">
        <v>936</v>
      </c>
      <c r="D134" s="612" t="s">
        <v>2316</v>
      </c>
      <c r="E134" s="677">
        <v>0.14000000000000001</v>
      </c>
      <c r="F134" s="678">
        <v>189758800</v>
      </c>
      <c r="G134" s="678">
        <v>216325031</v>
      </c>
      <c r="H134" s="679">
        <v>26566231.800000001</v>
      </c>
      <c r="I134" s="680">
        <v>2656623180</v>
      </c>
      <c r="J134" s="681" t="s">
        <v>2343</v>
      </c>
      <c r="K134" s="312"/>
      <c r="L134" s="312"/>
      <c r="M134" s="312"/>
      <c r="N134" s="312"/>
      <c r="O134" s="312"/>
    </row>
    <row r="135" spans="1:15" x14ac:dyDescent="0.2">
      <c r="A135" s="689">
        <v>83</v>
      </c>
      <c r="B135" s="682" t="s">
        <v>2344</v>
      </c>
      <c r="C135" s="682" t="s">
        <v>2012</v>
      </c>
      <c r="D135" s="683" t="s">
        <v>2137</v>
      </c>
      <c r="E135" s="684">
        <v>0.1</v>
      </c>
      <c r="F135" s="685">
        <v>1210001</v>
      </c>
      <c r="G135" s="685">
        <v>1331000</v>
      </c>
      <c r="H135" s="686">
        <v>121000</v>
      </c>
      <c r="I135" s="687">
        <v>12100000</v>
      </c>
      <c r="J135" s="688" t="s">
        <v>2343</v>
      </c>
      <c r="K135" s="312"/>
      <c r="L135" s="312"/>
      <c r="M135" s="312"/>
      <c r="N135" s="312"/>
      <c r="O135" s="312"/>
    </row>
    <row r="136" spans="1:15" x14ac:dyDescent="0.2">
      <c r="A136" s="612">
        <v>84</v>
      </c>
      <c r="B136" s="676" t="s">
        <v>2085</v>
      </c>
      <c r="C136" s="676" t="s">
        <v>1600</v>
      </c>
      <c r="D136" s="612" t="s">
        <v>2316</v>
      </c>
      <c r="E136" s="677">
        <v>0.19</v>
      </c>
      <c r="F136" s="678">
        <v>4536176</v>
      </c>
      <c r="G136" s="678">
        <v>5398049</v>
      </c>
      <c r="H136" s="679">
        <v>861873.25</v>
      </c>
      <c r="I136" s="680">
        <v>86187325</v>
      </c>
      <c r="J136" s="681" t="s">
        <v>2343</v>
      </c>
      <c r="K136" s="312"/>
      <c r="L136" s="312"/>
      <c r="M136" s="312"/>
      <c r="N136" s="312"/>
      <c r="O136" s="312"/>
    </row>
    <row r="137" spans="1:15" x14ac:dyDescent="0.2">
      <c r="A137" s="689">
        <v>85</v>
      </c>
      <c r="B137" s="682" t="s">
        <v>1728</v>
      </c>
      <c r="C137" s="682" t="s">
        <v>446</v>
      </c>
      <c r="D137" s="683" t="s">
        <v>2137</v>
      </c>
      <c r="E137" s="684">
        <v>0.1</v>
      </c>
      <c r="F137" s="685">
        <v>30826268</v>
      </c>
      <c r="G137" s="685">
        <v>33908894</v>
      </c>
      <c r="H137" s="686">
        <v>3082626.55</v>
      </c>
      <c r="I137" s="687">
        <v>308262655</v>
      </c>
      <c r="J137" s="688" t="s">
        <v>2345</v>
      </c>
      <c r="K137" s="312"/>
      <c r="L137" s="312"/>
      <c r="M137" s="312"/>
      <c r="N137" s="312"/>
      <c r="O137" s="312"/>
    </row>
    <row r="138" spans="1:15" x14ac:dyDescent="0.2">
      <c r="A138" s="612">
        <v>86</v>
      </c>
      <c r="B138" s="676" t="s">
        <v>1134</v>
      </c>
      <c r="C138" s="676" t="s">
        <v>936</v>
      </c>
      <c r="D138" s="614" t="s">
        <v>2346</v>
      </c>
      <c r="E138" s="677"/>
      <c r="F138" s="678">
        <v>84154719</v>
      </c>
      <c r="G138" s="678">
        <v>90344296</v>
      </c>
      <c r="H138" s="679">
        <v>6189579.2599999998</v>
      </c>
      <c r="I138" s="680">
        <v>618957926</v>
      </c>
      <c r="J138" s="681" t="s">
        <v>2345</v>
      </c>
      <c r="K138" s="312"/>
      <c r="L138" s="312"/>
      <c r="M138" s="312"/>
      <c r="N138" s="312"/>
      <c r="O138" s="312"/>
    </row>
    <row r="139" spans="1:15" x14ac:dyDescent="0.2">
      <c r="A139" s="689">
        <v>87</v>
      </c>
      <c r="B139" s="682" t="s">
        <v>2347</v>
      </c>
      <c r="C139" s="682" t="s">
        <v>1060</v>
      </c>
      <c r="D139" s="683" t="s">
        <v>2312</v>
      </c>
      <c r="E139" s="684">
        <v>0.05</v>
      </c>
      <c r="F139" s="685">
        <v>2551501</v>
      </c>
      <c r="G139" s="685">
        <v>2679075</v>
      </c>
      <c r="H139" s="686">
        <v>127575</v>
      </c>
      <c r="I139" s="687">
        <v>12757500</v>
      </c>
      <c r="J139" s="688" t="s">
        <v>2345</v>
      </c>
      <c r="K139" s="312"/>
      <c r="L139" s="312"/>
      <c r="M139" s="312"/>
      <c r="N139" s="312"/>
      <c r="O139" s="312"/>
    </row>
    <row r="140" spans="1:15" x14ac:dyDescent="0.2">
      <c r="A140" s="612">
        <v>88</v>
      </c>
      <c r="B140" s="676" t="s">
        <v>531</v>
      </c>
      <c r="C140" s="676" t="s">
        <v>936</v>
      </c>
      <c r="D140" s="612" t="s">
        <v>2316</v>
      </c>
      <c r="E140" s="677">
        <v>5.8000000000000003E-2</v>
      </c>
      <c r="F140" s="678">
        <v>89678116</v>
      </c>
      <c r="G140" s="678">
        <v>94879445</v>
      </c>
      <c r="H140" s="679">
        <v>5201330.63</v>
      </c>
      <c r="I140" s="680">
        <v>520133063</v>
      </c>
      <c r="J140" s="681" t="s">
        <v>2348</v>
      </c>
      <c r="K140" s="312"/>
      <c r="L140" s="312"/>
      <c r="M140" s="312"/>
      <c r="N140" s="312"/>
      <c r="O140" s="312"/>
    </row>
    <row r="141" spans="1:15" x14ac:dyDescent="0.2">
      <c r="A141" s="689">
        <v>89</v>
      </c>
      <c r="B141" s="682" t="s">
        <v>1532</v>
      </c>
      <c r="C141" s="682" t="s">
        <v>1600</v>
      </c>
      <c r="D141" s="683" t="s">
        <v>2316</v>
      </c>
      <c r="E141" s="684">
        <v>0.19</v>
      </c>
      <c r="F141" s="685">
        <v>2240316</v>
      </c>
      <c r="G141" s="685">
        <v>2665975</v>
      </c>
      <c r="H141" s="686">
        <v>425659.85</v>
      </c>
      <c r="I141" s="687">
        <v>42565985</v>
      </c>
      <c r="J141" s="688" t="s">
        <v>2349</v>
      </c>
      <c r="K141" s="312"/>
      <c r="L141" s="312"/>
      <c r="M141" s="312"/>
      <c r="N141" s="312"/>
      <c r="O141" s="312"/>
    </row>
    <row r="142" spans="1:15" x14ac:dyDescent="0.2">
      <c r="A142" s="612">
        <v>90</v>
      </c>
      <c r="B142" s="676" t="s">
        <v>2350</v>
      </c>
      <c r="C142" s="676" t="s">
        <v>1060</v>
      </c>
      <c r="D142" s="612" t="s">
        <v>2316</v>
      </c>
      <c r="E142" s="692">
        <v>0.1</v>
      </c>
      <c r="F142" s="678">
        <v>5355549</v>
      </c>
      <c r="G142" s="678">
        <v>5891103</v>
      </c>
      <c r="H142" s="679">
        <v>535554.80000000005</v>
      </c>
      <c r="I142" s="680">
        <v>53555480.000000007</v>
      </c>
      <c r="J142" s="681" t="s">
        <v>2349</v>
      </c>
      <c r="K142" s="312"/>
      <c r="L142" s="312"/>
      <c r="M142" s="312"/>
      <c r="N142" s="312"/>
      <c r="O142" s="312"/>
    </row>
    <row r="143" spans="1:15" x14ac:dyDescent="0.2">
      <c r="A143" s="689">
        <v>91</v>
      </c>
      <c r="B143" s="682" t="s">
        <v>2151</v>
      </c>
      <c r="C143" s="682" t="s">
        <v>1060</v>
      </c>
      <c r="D143" s="683" t="s">
        <v>2316</v>
      </c>
      <c r="E143" s="684">
        <v>0.1</v>
      </c>
      <c r="F143" s="685">
        <v>26838819</v>
      </c>
      <c r="G143" s="685">
        <v>29513605</v>
      </c>
      <c r="H143" s="686">
        <v>2674787</v>
      </c>
      <c r="I143" s="687">
        <v>267478700</v>
      </c>
      <c r="J143" s="688" t="s">
        <v>2349</v>
      </c>
      <c r="K143" s="312"/>
      <c r="L143" s="312"/>
      <c r="M143" s="312"/>
      <c r="N143" s="312"/>
      <c r="O143" s="312"/>
    </row>
    <row r="144" spans="1:15" x14ac:dyDescent="0.2">
      <c r="A144" s="612">
        <v>92</v>
      </c>
      <c r="B144" s="676" t="s">
        <v>1563</v>
      </c>
      <c r="C144" s="676" t="s">
        <v>1600</v>
      </c>
      <c r="D144" s="612" t="s">
        <v>2312</v>
      </c>
      <c r="E144" s="692">
        <v>0.09</v>
      </c>
      <c r="F144" s="678">
        <v>6715229</v>
      </c>
      <c r="G144" s="678">
        <v>7319598</v>
      </c>
      <c r="H144" s="679">
        <v>604370.44999999995</v>
      </c>
      <c r="I144" s="680">
        <v>60437044.999999993</v>
      </c>
      <c r="J144" s="681" t="s">
        <v>2349</v>
      </c>
      <c r="K144" s="312"/>
      <c r="L144" s="312"/>
      <c r="M144" s="312"/>
      <c r="N144" s="312"/>
      <c r="O144" s="312"/>
    </row>
    <row r="145" spans="1:15" x14ac:dyDescent="0.2">
      <c r="A145" s="689">
        <v>93</v>
      </c>
      <c r="B145" s="682" t="s">
        <v>1545</v>
      </c>
      <c r="C145" s="682" t="s">
        <v>453</v>
      </c>
      <c r="D145" s="683" t="s">
        <v>2316</v>
      </c>
      <c r="E145" s="684">
        <v>0.13</v>
      </c>
      <c r="F145" s="685">
        <v>30163399</v>
      </c>
      <c r="G145" s="685">
        <v>34084640</v>
      </c>
      <c r="H145" s="686">
        <v>3921241.66</v>
      </c>
      <c r="I145" s="687">
        <v>392124166</v>
      </c>
      <c r="J145" s="688" t="s">
        <v>2351</v>
      </c>
      <c r="K145" s="312"/>
      <c r="L145" s="312"/>
      <c r="M145" s="312"/>
      <c r="N145" s="312"/>
      <c r="O145" s="312"/>
    </row>
    <row r="146" spans="1:15" x14ac:dyDescent="0.2">
      <c r="A146" s="612">
        <v>94</v>
      </c>
      <c r="B146" s="676" t="s">
        <v>1979</v>
      </c>
      <c r="C146" s="676" t="s">
        <v>1600</v>
      </c>
      <c r="D146" s="612" t="s">
        <v>2312</v>
      </c>
      <c r="E146" s="677">
        <v>0.25</v>
      </c>
      <c r="F146" s="678">
        <v>10014739</v>
      </c>
      <c r="G146" s="678">
        <v>12515310</v>
      </c>
      <c r="H146" s="679">
        <v>2500573.5641999999</v>
      </c>
      <c r="I146" s="680">
        <v>250057356.41999999</v>
      </c>
      <c r="J146" s="681" t="s">
        <v>2351</v>
      </c>
      <c r="K146" s="312"/>
      <c r="L146" s="312"/>
      <c r="M146" s="312"/>
      <c r="N146" s="312"/>
      <c r="O146" s="312"/>
    </row>
    <row r="147" spans="1:15" x14ac:dyDescent="0.2">
      <c r="A147" s="689">
        <v>95</v>
      </c>
      <c r="B147" s="682" t="s">
        <v>1382</v>
      </c>
      <c r="C147" s="682" t="s">
        <v>936</v>
      </c>
      <c r="D147" s="683" t="s">
        <v>2312</v>
      </c>
      <c r="E147" s="684">
        <v>0.12</v>
      </c>
      <c r="F147" s="685">
        <v>112828203</v>
      </c>
      <c r="G147" s="685">
        <v>126367587</v>
      </c>
      <c r="H147" s="686">
        <v>13539384.24</v>
      </c>
      <c r="I147" s="687">
        <v>1353938424</v>
      </c>
      <c r="J147" s="688" t="s">
        <v>2352</v>
      </c>
      <c r="K147" s="312"/>
      <c r="L147" s="312"/>
      <c r="M147" s="312"/>
      <c r="N147" s="312"/>
      <c r="O147" s="312"/>
    </row>
    <row r="148" spans="1:15" x14ac:dyDescent="0.2">
      <c r="A148" s="612">
        <v>96</v>
      </c>
      <c r="B148" s="676" t="s">
        <v>1953</v>
      </c>
      <c r="C148" s="676" t="s">
        <v>449</v>
      </c>
      <c r="D148" s="612" t="s">
        <v>2312</v>
      </c>
      <c r="E148" s="677">
        <v>7.3700000000000002E-2</v>
      </c>
      <c r="F148" s="678">
        <v>8290351</v>
      </c>
      <c r="G148" s="678">
        <v>8901349</v>
      </c>
      <c r="H148" s="679">
        <v>610998.79500000004</v>
      </c>
      <c r="I148" s="680">
        <v>61099879.500000007</v>
      </c>
      <c r="J148" s="681" t="s">
        <v>2353</v>
      </c>
      <c r="K148" s="312"/>
      <c r="L148" s="312"/>
      <c r="M148" s="312"/>
      <c r="N148" s="312"/>
      <c r="O148" s="312"/>
    </row>
    <row r="149" spans="1:15" x14ac:dyDescent="0.2">
      <c r="A149" s="689">
        <v>97</v>
      </c>
      <c r="B149" s="682" t="s">
        <v>1569</v>
      </c>
      <c r="C149" s="682" t="s">
        <v>936</v>
      </c>
      <c r="D149" s="683" t="s">
        <v>2312</v>
      </c>
      <c r="E149" s="684">
        <v>0.08</v>
      </c>
      <c r="F149" s="685">
        <v>80033900</v>
      </c>
      <c r="G149" s="685">
        <v>86436611</v>
      </c>
      <c r="H149" s="686">
        <v>6402711.7400000002</v>
      </c>
      <c r="I149" s="687">
        <v>640271174</v>
      </c>
      <c r="J149" s="688" t="s">
        <v>2354</v>
      </c>
      <c r="K149" s="312"/>
      <c r="L149" s="312"/>
      <c r="M149" s="312"/>
      <c r="N149" s="312"/>
      <c r="O149" s="312"/>
    </row>
    <row r="150" spans="1:15" x14ac:dyDescent="0.2">
      <c r="A150" s="612">
        <v>98</v>
      </c>
      <c r="B150" s="676" t="s">
        <v>2355</v>
      </c>
      <c r="C150" s="676" t="s">
        <v>449</v>
      </c>
      <c r="D150" s="612" t="s">
        <v>2312</v>
      </c>
      <c r="E150" s="677">
        <v>0.08</v>
      </c>
      <c r="F150" s="678">
        <v>8000002</v>
      </c>
      <c r="G150" s="678">
        <v>8640001</v>
      </c>
      <c r="H150" s="679">
        <v>640000</v>
      </c>
      <c r="I150" s="680">
        <v>64000000</v>
      </c>
      <c r="J150" s="681" t="s">
        <v>2354</v>
      </c>
      <c r="K150" s="312"/>
      <c r="L150" s="312"/>
      <c r="M150" s="312"/>
      <c r="N150" s="312"/>
      <c r="O150" s="312"/>
    </row>
    <row r="151" spans="1:15" x14ac:dyDescent="0.2">
      <c r="A151" s="689">
        <v>99</v>
      </c>
      <c r="B151" s="682" t="s">
        <v>395</v>
      </c>
      <c r="C151" s="682" t="s">
        <v>936</v>
      </c>
      <c r="D151" s="683" t="s">
        <v>2312</v>
      </c>
      <c r="E151" s="684">
        <v>0.12</v>
      </c>
      <c r="F151" s="685">
        <v>97877674</v>
      </c>
      <c r="G151" s="685">
        <v>109622992</v>
      </c>
      <c r="H151" s="686">
        <v>11745320.57</v>
      </c>
      <c r="I151" s="687">
        <v>1174532057</v>
      </c>
      <c r="J151" s="688" t="s">
        <v>2356</v>
      </c>
      <c r="K151" s="312"/>
      <c r="L151" s="312"/>
      <c r="M151" s="312"/>
      <c r="N151" s="312"/>
      <c r="O151" s="312"/>
    </row>
    <row r="152" spans="1:15" x14ac:dyDescent="0.2">
      <c r="A152" s="612">
        <v>100</v>
      </c>
      <c r="B152" s="676" t="s">
        <v>604</v>
      </c>
      <c r="C152" s="676" t="s">
        <v>453</v>
      </c>
      <c r="D152" s="612" t="s">
        <v>2312</v>
      </c>
      <c r="E152" s="677">
        <v>0.13500000000000001</v>
      </c>
      <c r="F152" s="678">
        <v>32386896</v>
      </c>
      <c r="G152" s="678">
        <v>36759123</v>
      </c>
      <c r="H152" s="679">
        <v>4372230.7300000004</v>
      </c>
      <c r="I152" s="680">
        <v>437223073.00000006</v>
      </c>
      <c r="J152" s="681" t="s">
        <v>2357</v>
      </c>
      <c r="K152" s="312"/>
      <c r="L152" s="312"/>
      <c r="M152" s="312"/>
      <c r="N152" s="312"/>
      <c r="O152" s="312"/>
    </row>
    <row r="153" spans="1:15" x14ac:dyDescent="0.2">
      <c r="A153" s="689">
        <v>101</v>
      </c>
      <c r="B153" s="682" t="s">
        <v>208</v>
      </c>
      <c r="C153" s="682" t="s">
        <v>936</v>
      </c>
      <c r="D153" s="683" t="s">
        <v>2312</v>
      </c>
      <c r="E153" s="684">
        <v>0.13</v>
      </c>
      <c r="F153" s="685">
        <v>143689546</v>
      </c>
      <c r="G153" s="685">
        <v>162573295</v>
      </c>
      <c r="H153" s="686">
        <v>18883750</v>
      </c>
      <c r="I153" s="687">
        <v>1888375000</v>
      </c>
      <c r="J153" s="688" t="s">
        <v>2357</v>
      </c>
      <c r="K153" s="312"/>
      <c r="L153" s="312"/>
      <c r="M153" s="312"/>
      <c r="N153" s="312"/>
      <c r="O153" s="312"/>
    </row>
    <row r="154" spans="1:15" x14ac:dyDescent="0.2">
      <c r="A154" s="612">
        <v>102</v>
      </c>
      <c r="B154" s="676" t="s">
        <v>2358</v>
      </c>
      <c r="C154" s="676" t="s">
        <v>1600</v>
      </c>
      <c r="D154" s="612" t="s">
        <v>2312</v>
      </c>
      <c r="E154" s="692">
        <v>0.18</v>
      </c>
      <c r="F154" s="678">
        <v>2177801</v>
      </c>
      <c r="G154" s="678">
        <v>2569804</v>
      </c>
      <c r="H154" s="679">
        <v>392004</v>
      </c>
      <c r="I154" s="680">
        <v>39200400</v>
      </c>
      <c r="J154" s="681" t="s">
        <v>2357</v>
      </c>
      <c r="K154" s="312"/>
      <c r="L154" s="312"/>
      <c r="M154" s="312"/>
      <c r="N154" s="312"/>
      <c r="O154" s="312"/>
    </row>
    <row r="155" spans="1:15" x14ac:dyDescent="0.2">
      <c r="A155" s="689">
        <v>103</v>
      </c>
      <c r="B155" s="682" t="s">
        <v>1084</v>
      </c>
      <c r="C155" s="682" t="s">
        <v>1060</v>
      </c>
      <c r="D155" s="683" t="s">
        <v>2312</v>
      </c>
      <c r="E155" s="684">
        <v>4.7500000000000001E-2</v>
      </c>
      <c r="F155" s="685">
        <v>7000001</v>
      </c>
      <c r="G155" s="685">
        <v>7332500</v>
      </c>
      <c r="H155" s="686">
        <v>332500</v>
      </c>
      <c r="I155" s="687">
        <v>33250000</v>
      </c>
      <c r="J155" s="688" t="s">
        <v>2359</v>
      </c>
      <c r="K155" s="312"/>
      <c r="L155" s="312"/>
      <c r="M155" s="312"/>
      <c r="N155" s="312"/>
      <c r="O155" s="312"/>
    </row>
    <row r="156" spans="1:15" x14ac:dyDescent="0.2">
      <c r="A156" s="612">
        <v>104</v>
      </c>
      <c r="B156" s="676" t="s">
        <v>2360</v>
      </c>
      <c r="C156" s="676" t="s">
        <v>449</v>
      </c>
      <c r="D156" s="612" t="s">
        <v>2312</v>
      </c>
      <c r="E156" s="692">
        <v>8.4000000000000005E-2</v>
      </c>
      <c r="F156" s="678">
        <v>8000001</v>
      </c>
      <c r="G156" s="678">
        <v>8672000</v>
      </c>
      <c r="H156" s="679">
        <v>672000</v>
      </c>
      <c r="I156" s="680">
        <v>67200000</v>
      </c>
      <c r="J156" s="681" t="s">
        <v>2361</v>
      </c>
      <c r="K156" s="312"/>
      <c r="L156" s="312"/>
      <c r="M156" s="312"/>
      <c r="N156" s="312"/>
      <c r="O156" s="312"/>
    </row>
    <row r="157" spans="1:15" x14ac:dyDescent="0.2">
      <c r="A157" s="689">
        <v>105</v>
      </c>
      <c r="B157" s="682" t="s">
        <v>2362</v>
      </c>
      <c r="C157" s="682" t="s">
        <v>2464</v>
      </c>
      <c r="D157" s="683" t="s">
        <v>2312</v>
      </c>
      <c r="E157" s="684">
        <v>2.8500000000000001E-2</v>
      </c>
      <c r="F157" s="685">
        <v>11326822</v>
      </c>
      <c r="G157" s="685">
        <v>11649635</v>
      </c>
      <c r="H157" s="686">
        <v>322814</v>
      </c>
      <c r="I157" s="687">
        <v>32281400</v>
      </c>
      <c r="J157" s="688" t="s">
        <v>2361</v>
      </c>
      <c r="K157" s="312"/>
      <c r="L157" s="312"/>
      <c r="M157" s="312"/>
      <c r="N157" s="312"/>
      <c r="O157" s="312"/>
    </row>
    <row r="158" spans="1:15" x14ac:dyDescent="0.2">
      <c r="A158" s="612">
        <v>106</v>
      </c>
      <c r="B158" s="676" t="s">
        <v>2363</v>
      </c>
      <c r="C158" s="676" t="s">
        <v>1060</v>
      </c>
      <c r="D158" s="612" t="s">
        <v>2312</v>
      </c>
      <c r="E158" s="677">
        <v>0.05</v>
      </c>
      <c r="F158" s="678">
        <v>2835001</v>
      </c>
      <c r="G158" s="678">
        <v>2976750</v>
      </c>
      <c r="H158" s="679">
        <v>141750</v>
      </c>
      <c r="I158" s="680">
        <v>14175000</v>
      </c>
      <c r="J158" s="681" t="s">
        <v>2364</v>
      </c>
      <c r="K158" s="312"/>
      <c r="L158" s="312"/>
      <c r="M158" s="312"/>
      <c r="N158" s="312"/>
      <c r="O158" s="312"/>
    </row>
    <row r="159" spans="1:15" x14ac:dyDescent="0.2">
      <c r="A159" s="689">
        <v>107</v>
      </c>
      <c r="B159" s="682" t="s">
        <v>1988</v>
      </c>
      <c r="C159" s="682" t="s">
        <v>1600</v>
      </c>
      <c r="D159" s="683" t="s">
        <v>2312</v>
      </c>
      <c r="E159" s="684">
        <v>0.2</v>
      </c>
      <c r="F159" s="685">
        <v>1911169</v>
      </c>
      <c r="G159" s="685">
        <v>2293402</v>
      </c>
      <c r="H159" s="686">
        <v>382233.59999999998</v>
      </c>
      <c r="I159" s="687">
        <v>38223360</v>
      </c>
      <c r="J159" s="688" t="s">
        <v>2365</v>
      </c>
      <c r="K159" s="312"/>
      <c r="L159" s="312"/>
      <c r="M159" s="312"/>
      <c r="N159" s="312"/>
      <c r="O159" s="312"/>
    </row>
    <row r="160" spans="1:15" x14ac:dyDescent="0.2">
      <c r="A160" s="612">
        <v>108</v>
      </c>
      <c r="B160" s="676" t="s">
        <v>2366</v>
      </c>
      <c r="C160" s="676" t="s">
        <v>446</v>
      </c>
      <c r="D160" s="612" t="s">
        <v>2312</v>
      </c>
      <c r="E160" s="677">
        <v>0.05</v>
      </c>
      <c r="F160" s="678">
        <v>21551377</v>
      </c>
      <c r="G160" s="678">
        <v>22628945</v>
      </c>
      <c r="H160" s="679">
        <v>1077569</v>
      </c>
      <c r="I160" s="680">
        <v>107756900</v>
      </c>
      <c r="J160" s="681" t="s">
        <v>2367</v>
      </c>
      <c r="K160" s="312"/>
      <c r="L160" s="312"/>
      <c r="M160" s="312"/>
      <c r="N160" s="312"/>
      <c r="O160" s="312"/>
    </row>
    <row r="161" spans="1:15" x14ac:dyDescent="0.2">
      <c r="A161" s="689">
        <v>109</v>
      </c>
      <c r="B161" s="682" t="s">
        <v>2296</v>
      </c>
      <c r="C161" s="682" t="s">
        <v>1600</v>
      </c>
      <c r="D161" s="683" t="s">
        <v>2312</v>
      </c>
      <c r="E161" s="684">
        <v>0.2</v>
      </c>
      <c r="F161" s="685">
        <v>767078</v>
      </c>
      <c r="G161" s="685">
        <v>920500</v>
      </c>
      <c r="H161" s="686">
        <v>153423.6</v>
      </c>
      <c r="I161" s="687">
        <v>15342360</v>
      </c>
      <c r="J161" s="688" t="s">
        <v>2368</v>
      </c>
      <c r="K161" s="312"/>
      <c r="L161" s="312"/>
      <c r="M161" s="312"/>
      <c r="N161" s="312"/>
      <c r="O161" s="312"/>
    </row>
    <row r="162" spans="1:15" x14ac:dyDescent="0.2">
      <c r="A162" s="612">
        <v>110</v>
      </c>
      <c r="B162" s="676" t="s">
        <v>2369</v>
      </c>
      <c r="C162" s="676" t="s">
        <v>1600</v>
      </c>
      <c r="D162" s="612" t="s">
        <v>2312</v>
      </c>
      <c r="E162" s="677">
        <v>0.15</v>
      </c>
      <c r="F162" s="678">
        <v>1107451</v>
      </c>
      <c r="G162" s="678">
        <v>1273568</v>
      </c>
      <c r="H162" s="679">
        <v>166117.5</v>
      </c>
      <c r="I162" s="680">
        <v>16611750</v>
      </c>
      <c r="J162" s="681" t="s">
        <v>2368</v>
      </c>
      <c r="K162" s="312"/>
      <c r="L162" s="312"/>
      <c r="M162" s="312"/>
      <c r="N162" s="312"/>
      <c r="O162" s="312"/>
    </row>
    <row r="163" spans="1:15" x14ac:dyDescent="0.2">
      <c r="A163" s="689">
        <v>111</v>
      </c>
      <c r="B163" s="682" t="s">
        <v>1331</v>
      </c>
      <c r="C163" s="682" t="s">
        <v>453</v>
      </c>
      <c r="D163" s="683" t="s">
        <v>2312</v>
      </c>
      <c r="E163" s="684">
        <v>0.23</v>
      </c>
      <c r="F163" s="685">
        <v>2554819</v>
      </c>
      <c r="G163" s="685">
        <v>2722707</v>
      </c>
      <c r="H163" s="686">
        <v>167888.04</v>
      </c>
      <c r="I163" s="687">
        <v>16788804</v>
      </c>
      <c r="J163" s="688" t="s">
        <v>2368</v>
      </c>
      <c r="K163" s="312"/>
      <c r="L163" s="312"/>
      <c r="M163" s="312"/>
      <c r="N163" s="312"/>
      <c r="O163" s="312"/>
    </row>
    <row r="164" spans="1:15" x14ac:dyDescent="0.2">
      <c r="A164" s="612">
        <v>112</v>
      </c>
      <c r="B164" s="676" t="s">
        <v>2370</v>
      </c>
      <c r="C164" s="676" t="s">
        <v>1600</v>
      </c>
      <c r="D164" s="612" t="s">
        <v>2312</v>
      </c>
      <c r="E164" s="677">
        <v>0.14249999999999999</v>
      </c>
      <c r="F164" s="678">
        <v>2281400</v>
      </c>
      <c r="G164" s="678">
        <v>2606500</v>
      </c>
      <c r="H164" s="679">
        <v>325099.5</v>
      </c>
      <c r="I164" s="680">
        <v>32509950</v>
      </c>
      <c r="J164" s="681" t="s">
        <v>2272</v>
      </c>
      <c r="K164" s="312"/>
      <c r="L164" s="312"/>
      <c r="M164" s="312"/>
      <c r="N164" s="312"/>
      <c r="O164" s="312"/>
    </row>
    <row r="165" spans="1:15" x14ac:dyDescent="0.2">
      <c r="A165" s="689">
        <v>113</v>
      </c>
      <c r="B165" s="682" t="s">
        <v>534</v>
      </c>
      <c r="C165" s="682" t="s">
        <v>936</v>
      </c>
      <c r="D165" s="683" t="s">
        <v>2312</v>
      </c>
      <c r="E165" s="684">
        <v>0.15</v>
      </c>
      <c r="F165" s="685">
        <v>139852496</v>
      </c>
      <c r="G165" s="685">
        <v>160830369</v>
      </c>
      <c r="H165" s="686">
        <v>20977874.25</v>
      </c>
      <c r="I165" s="687">
        <v>2097787425</v>
      </c>
      <c r="J165" s="688" t="s">
        <v>2371</v>
      </c>
      <c r="K165" s="312"/>
      <c r="L165" s="312"/>
      <c r="M165" s="312"/>
      <c r="N165" s="312"/>
      <c r="O165" s="312"/>
    </row>
    <row r="166" spans="1:15" x14ac:dyDescent="0.2">
      <c r="A166" s="612">
        <v>114</v>
      </c>
      <c r="B166" s="676" t="s">
        <v>2372</v>
      </c>
      <c r="C166" s="676" t="s">
        <v>446</v>
      </c>
      <c r="D166" s="612" t="s">
        <v>2312</v>
      </c>
      <c r="E166" s="692">
        <v>0.1</v>
      </c>
      <c r="F166" s="678">
        <v>20100002</v>
      </c>
      <c r="G166" s="678">
        <v>22110000</v>
      </c>
      <c r="H166" s="679">
        <v>2010000</v>
      </c>
      <c r="I166" s="680">
        <v>201000000</v>
      </c>
      <c r="J166" s="681" t="s">
        <v>2373</v>
      </c>
      <c r="K166" s="312"/>
      <c r="L166" s="312"/>
      <c r="M166" s="312"/>
      <c r="N166" s="312"/>
      <c r="O166" s="312"/>
    </row>
    <row r="167" spans="1:15" x14ac:dyDescent="0.2">
      <c r="A167" s="689">
        <v>115</v>
      </c>
      <c r="B167" s="682" t="s">
        <v>2374</v>
      </c>
      <c r="C167" s="682" t="s">
        <v>446</v>
      </c>
      <c r="D167" s="683" t="s">
        <v>2312</v>
      </c>
      <c r="E167" s="684">
        <v>0.27768999999999999</v>
      </c>
      <c r="F167" s="685">
        <v>13745039</v>
      </c>
      <c r="G167" s="685">
        <v>17585240</v>
      </c>
      <c r="H167" s="686">
        <v>3840202</v>
      </c>
      <c r="I167" s="687">
        <v>384020200</v>
      </c>
      <c r="J167" s="688" t="s">
        <v>2373</v>
      </c>
      <c r="K167" s="312"/>
      <c r="L167" s="312"/>
      <c r="M167" s="312"/>
      <c r="N167" s="312"/>
      <c r="O167" s="312"/>
    </row>
    <row r="168" spans="1:15" x14ac:dyDescent="0.2">
      <c r="A168" s="612">
        <v>116</v>
      </c>
      <c r="B168" s="676" t="s">
        <v>1521</v>
      </c>
      <c r="C168" s="676" t="s">
        <v>449</v>
      </c>
      <c r="D168" s="612" t="s">
        <v>2312</v>
      </c>
      <c r="E168" s="692">
        <v>0.13589999999999999</v>
      </c>
      <c r="F168" s="678">
        <v>8478390</v>
      </c>
      <c r="G168" s="678">
        <v>9630339</v>
      </c>
      <c r="H168" s="679">
        <v>1151950.17</v>
      </c>
      <c r="I168" s="680">
        <v>115195017</v>
      </c>
      <c r="J168" s="681" t="s">
        <v>2375</v>
      </c>
      <c r="K168" s="312"/>
      <c r="L168" s="312"/>
      <c r="M168" s="312"/>
      <c r="N168" s="312"/>
      <c r="O168" s="312"/>
    </row>
    <row r="169" spans="1:15" x14ac:dyDescent="0.2">
      <c r="A169" s="689">
        <v>117</v>
      </c>
      <c r="B169" s="682" t="s">
        <v>1710</v>
      </c>
      <c r="C169" s="682" t="s">
        <v>446</v>
      </c>
      <c r="D169" s="683" t="s">
        <v>2312</v>
      </c>
      <c r="E169" s="684">
        <v>0.08</v>
      </c>
      <c r="F169" s="685">
        <v>11503136</v>
      </c>
      <c r="G169" s="685">
        <v>12423386</v>
      </c>
      <c r="H169" s="686">
        <v>920250.79</v>
      </c>
      <c r="I169" s="687">
        <v>92025079</v>
      </c>
      <c r="J169" s="688" t="s">
        <v>2376</v>
      </c>
      <c r="K169" s="312"/>
      <c r="L169" s="312"/>
      <c r="M169" s="312"/>
      <c r="N169" s="312"/>
      <c r="O169" s="312"/>
    </row>
    <row r="170" spans="1:15" x14ac:dyDescent="0.2">
      <c r="A170" s="612">
        <v>118</v>
      </c>
      <c r="B170" s="676" t="s">
        <v>2000</v>
      </c>
      <c r="C170" s="676" t="s">
        <v>1600</v>
      </c>
      <c r="D170" s="612" t="s">
        <v>2312</v>
      </c>
      <c r="E170" s="677">
        <v>9.1990000000000002E-2</v>
      </c>
      <c r="F170" s="678">
        <v>3961468</v>
      </c>
      <c r="G170" s="678">
        <v>4325916</v>
      </c>
      <c r="H170" s="679">
        <v>364448.35</v>
      </c>
      <c r="I170" s="680">
        <v>36444835</v>
      </c>
      <c r="J170" s="681" t="s">
        <v>2377</v>
      </c>
      <c r="K170" s="312"/>
      <c r="L170" s="312"/>
      <c r="M170" s="312"/>
      <c r="N170" s="312"/>
      <c r="O170" s="312"/>
    </row>
    <row r="171" spans="1:15" x14ac:dyDescent="0.2">
      <c r="A171" s="689">
        <v>119</v>
      </c>
      <c r="B171" s="682" t="s">
        <v>2378</v>
      </c>
      <c r="C171" s="682" t="s">
        <v>1600</v>
      </c>
      <c r="D171" s="683" t="s">
        <v>2312</v>
      </c>
      <c r="E171" s="684">
        <v>0.13270000000000001</v>
      </c>
      <c r="F171" s="685">
        <v>3649373</v>
      </c>
      <c r="G171" s="685">
        <v>4112793</v>
      </c>
      <c r="H171" s="686">
        <v>453421.77</v>
      </c>
      <c r="I171" s="687">
        <v>45342177</v>
      </c>
      <c r="J171" s="688" t="s">
        <v>2253</v>
      </c>
      <c r="K171" s="312"/>
      <c r="L171" s="312"/>
      <c r="M171" s="312"/>
      <c r="N171" s="312"/>
      <c r="O171" s="312"/>
    </row>
    <row r="172" spans="1:15" x14ac:dyDescent="0.2">
      <c r="A172" s="612">
        <v>120</v>
      </c>
      <c r="B172" s="676" t="s">
        <v>2344</v>
      </c>
      <c r="C172" s="676" t="s">
        <v>1600</v>
      </c>
      <c r="D172" s="612" t="s">
        <v>2312</v>
      </c>
      <c r="E172" s="677">
        <v>0.1</v>
      </c>
      <c r="F172" s="678">
        <v>1331001</v>
      </c>
      <c r="G172" s="678">
        <v>1464100</v>
      </c>
      <c r="H172" s="679">
        <v>133100</v>
      </c>
      <c r="I172" s="680">
        <v>13310000</v>
      </c>
      <c r="J172" s="681" t="s">
        <v>2379</v>
      </c>
      <c r="K172" s="312"/>
      <c r="L172" s="312"/>
      <c r="M172" s="312"/>
      <c r="N172" s="312"/>
      <c r="O172" s="312"/>
    </row>
    <row r="173" spans="1:15" x14ac:dyDescent="0.2">
      <c r="A173" s="689">
        <v>121</v>
      </c>
      <c r="B173" s="682" t="s">
        <v>1471</v>
      </c>
      <c r="C173" s="682" t="s">
        <v>453</v>
      </c>
      <c r="D173" s="683" t="s">
        <v>2312</v>
      </c>
      <c r="E173" s="684">
        <v>0.05</v>
      </c>
      <c r="F173" s="685">
        <v>26066406</v>
      </c>
      <c r="G173" s="685">
        <v>27369725</v>
      </c>
      <c r="H173" s="686">
        <v>1303320.2</v>
      </c>
      <c r="I173" s="687">
        <v>130332020</v>
      </c>
      <c r="J173" s="688" t="s">
        <v>2379</v>
      </c>
      <c r="K173" s="312"/>
      <c r="L173" s="312"/>
      <c r="M173" s="312"/>
      <c r="N173" s="312"/>
      <c r="O173" s="312"/>
    </row>
    <row r="174" spans="1:15" x14ac:dyDescent="0.2">
      <c r="A174" s="612">
        <v>122</v>
      </c>
      <c r="B174" s="676" t="s">
        <v>1813</v>
      </c>
      <c r="C174" s="676" t="s">
        <v>1600</v>
      </c>
      <c r="D174" s="612" t="s">
        <v>2312</v>
      </c>
      <c r="E174" s="677">
        <v>0.13</v>
      </c>
      <c r="F174" s="678">
        <v>15000001</v>
      </c>
      <c r="G174" s="678">
        <v>16950000</v>
      </c>
      <c r="H174" s="679">
        <v>1950000</v>
      </c>
      <c r="I174" s="680">
        <v>195000000</v>
      </c>
      <c r="J174" s="681" t="s">
        <v>2380</v>
      </c>
      <c r="K174" s="312"/>
      <c r="L174" s="312"/>
      <c r="M174" s="312"/>
      <c r="N174" s="312"/>
      <c r="O174" s="312"/>
    </row>
    <row r="175" spans="1:15" x14ac:dyDescent="0.2">
      <c r="A175" s="689">
        <v>123</v>
      </c>
      <c r="B175" s="682" t="s">
        <v>2381</v>
      </c>
      <c r="C175" s="682" t="s">
        <v>446</v>
      </c>
      <c r="D175" s="683" t="s">
        <v>2121</v>
      </c>
      <c r="E175" s="684">
        <v>0.31</v>
      </c>
      <c r="F175" s="685">
        <v>54961611</v>
      </c>
      <c r="G175" s="685">
        <v>71999707</v>
      </c>
      <c r="H175" s="686">
        <v>17038098.510000002</v>
      </c>
      <c r="I175" s="687">
        <v>1703809851.0000002</v>
      </c>
      <c r="J175" s="688" t="s">
        <v>2380</v>
      </c>
      <c r="K175" s="312"/>
      <c r="L175" s="312"/>
      <c r="M175" s="312"/>
      <c r="N175" s="312"/>
      <c r="O175" s="312"/>
    </row>
    <row r="176" spans="1:15" x14ac:dyDescent="0.2">
      <c r="A176" s="612">
        <v>124</v>
      </c>
      <c r="B176" s="676" t="s">
        <v>2382</v>
      </c>
      <c r="C176" s="676" t="s">
        <v>446</v>
      </c>
      <c r="D176" s="612" t="s">
        <v>2312</v>
      </c>
      <c r="E176" s="677">
        <v>0.08</v>
      </c>
      <c r="F176" s="678">
        <v>10959301</v>
      </c>
      <c r="G176" s="678">
        <v>11836044</v>
      </c>
      <c r="H176" s="679">
        <v>876744</v>
      </c>
      <c r="I176" s="680">
        <v>87674400</v>
      </c>
      <c r="J176" s="681" t="s">
        <v>2383</v>
      </c>
      <c r="K176" s="312"/>
      <c r="L176" s="312"/>
      <c r="M176" s="312"/>
      <c r="N176" s="312"/>
      <c r="O176" s="312"/>
    </row>
    <row r="177" spans="1:15" x14ac:dyDescent="0.2">
      <c r="A177" s="689">
        <v>125</v>
      </c>
      <c r="B177" s="682" t="s">
        <v>2384</v>
      </c>
      <c r="C177" s="682" t="s">
        <v>453</v>
      </c>
      <c r="D177" s="683" t="s">
        <v>2312</v>
      </c>
      <c r="E177" s="684">
        <v>8.7999999999999995E-2</v>
      </c>
      <c r="F177" s="685">
        <v>30720615</v>
      </c>
      <c r="G177" s="685">
        <v>33424028</v>
      </c>
      <c r="H177" s="686">
        <v>2703413.96</v>
      </c>
      <c r="I177" s="687">
        <v>270341396</v>
      </c>
      <c r="J177" s="688" t="s">
        <v>2383</v>
      </c>
      <c r="K177" s="312"/>
      <c r="L177" s="312"/>
      <c r="M177" s="312"/>
      <c r="N177" s="312"/>
      <c r="O177" s="312"/>
    </row>
    <row r="178" spans="1:15" x14ac:dyDescent="0.2">
      <c r="A178" s="612">
        <v>126</v>
      </c>
      <c r="B178" s="676" t="s">
        <v>2385</v>
      </c>
      <c r="C178" s="676" t="s">
        <v>1600</v>
      </c>
      <c r="D178" s="612" t="s">
        <v>2312</v>
      </c>
      <c r="E178" s="692">
        <v>0.21</v>
      </c>
      <c r="F178" s="678">
        <v>2640454</v>
      </c>
      <c r="G178" s="678">
        <v>3194948</v>
      </c>
      <c r="H178" s="679">
        <v>554495.02500000002</v>
      </c>
      <c r="I178" s="680">
        <v>55449502.5</v>
      </c>
      <c r="J178" s="681" t="s">
        <v>2386</v>
      </c>
      <c r="K178" s="312"/>
      <c r="L178" s="312"/>
      <c r="M178" s="312"/>
      <c r="N178" s="312"/>
      <c r="O178" s="312"/>
    </row>
    <row r="179" spans="1:15" x14ac:dyDescent="0.2">
      <c r="A179" s="689">
        <v>127</v>
      </c>
      <c r="B179" s="682" t="s">
        <v>1553</v>
      </c>
      <c r="C179" s="682" t="s">
        <v>1600</v>
      </c>
      <c r="D179" s="683" t="s">
        <v>2312</v>
      </c>
      <c r="E179" s="684">
        <v>3.5000000000000003E-2</v>
      </c>
      <c r="F179" s="685">
        <v>2339338</v>
      </c>
      <c r="G179" s="685">
        <v>2421214</v>
      </c>
      <c r="H179" s="686">
        <v>81876.794999999998</v>
      </c>
      <c r="I179" s="687">
        <v>8187679.5</v>
      </c>
      <c r="J179" s="688" t="s">
        <v>2387</v>
      </c>
      <c r="K179" s="312"/>
      <c r="L179" s="312"/>
      <c r="M179" s="312"/>
      <c r="N179" s="312"/>
      <c r="O179" s="312"/>
    </row>
    <row r="180" spans="1:15" x14ac:dyDescent="0.2">
      <c r="A180" s="612">
        <v>128</v>
      </c>
      <c r="B180" s="676" t="s">
        <v>1800</v>
      </c>
      <c r="C180" s="676" t="s">
        <v>1600</v>
      </c>
      <c r="D180" s="612" t="s">
        <v>2312</v>
      </c>
      <c r="E180" s="692">
        <v>0.15</v>
      </c>
      <c r="F180" s="678">
        <v>10054337</v>
      </c>
      <c r="G180" s="678">
        <v>11562487</v>
      </c>
      <c r="H180" s="679">
        <v>1508150.3618000001</v>
      </c>
      <c r="I180" s="680">
        <v>150815036.18000001</v>
      </c>
      <c r="J180" s="681" t="s">
        <v>2387</v>
      </c>
      <c r="K180" s="312"/>
      <c r="L180" s="312"/>
      <c r="M180" s="312"/>
      <c r="N180" s="312"/>
      <c r="O180" s="312"/>
    </row>
    <row r="181" spans="1:15" ht="25.5" x14ac:dyDescent="0.2">
      <c r="A181" s="689">
        <v>129</v>
      </c>
      <c r="B181" s="682" t="s">
        <v>2388</v>
      </c>
      <c r="C181" s="682" t="s">
        <v>1060</v>
      </c>
      <c r="D181" s="699" t="s">
        <v>2466</v>
      </c>
      <c r="E181" s="684">
        <v>0.15</v>
      </c>
      <c r="F181" s="685">
        <v>2600001</v>
      </c>
      <c r="G181" s="685">
        <v>2990000</v>
      </c>
      <c r="H181" s="686">
        <v>390000</v>
      </c>
      <c r="I181" s="687">
        <v>39000000</v>
      </c>
      <c r="J181" s="688" t="s">
        <v>2389</v>
      </c>
      <c r="K181" s="312"/>
      <c r="L181" s="312"/>
      <c r="M181" s="312"/>
      <c r="N181" s="312"/>
      <c r="O181" s="312"/>
    </row>
    <row r="182" spans="1:15" x14ac:dyDescent="0.2">
      <c r="A182" s="612">
        <v>130</v>
      </c>
      <c r="B182" s="676" t="s">
        <v>2390</v>
      </c>
      <c r="C182" s="676" t="s">
        <v>446</v>
      </c>
      <c r="D182" s="612" t="s">
        <v>2312</v>
      </c>
      <c r="E182" s="677">
        <v>0.1</v>
      </c>
      <c r="F182" s="678">
        <v>10572692</v>
      </c>
      <c r="G182" s="678">
        <v>11628966</v>
      </c>
      <c r="H182" s="679">
        <v>1056274.844</v>
      </c>
      <c r="I182" s="680">
        <v>105627484.40000001</v>
      </c>
      <c r="J182" s="681" t="s">
        <v>2389</v>
      </c>
      <c r="K182" s="312"/>
      <c r="L182" s="312"/>
      <c r="M182" s="312"/>
      <c r="N182" s="312"/>
      <c r="O182" s="312"/>
    </row>
    <row r="183" spans="1:15" x14ac:dyDescent="0.2">
      <c r="A183" s="689">
        <v>131</v>
      </c>
      <c r="B183" s="682" t="s">
        <v>2391</v>
      </c>
      <c r="C183" s="682" t="s">
        <v>1600</v>
      </c>
      <c r="D183" s="683" t="s">
        <v>2312</v>
      </c>
      <c r="E183" s="684">
        <v>0.16939899999999999</v>
      </c>
      <c r="F183" s="685">
        <v>8551401</v>
      </c>
      <c r="G183" s="685">
        <v>10000000</v>
      </c>
      <c r="H183" s="686">
        <v>1448600</v>
      </c>
      <c r="I183" s="687">
        <v>144860000</v>
      </c>
      <c r="J183" s="688" t="s">
        <v>2255</v>
      </c>
      <c r="K183" s="312"/>
      <c r="L183" s="312"/>
      <c r="M183" s="312"/>
      <c r="N183" s="312"/>
      <c r="O183" s="312"/>
    </row>
    <row r="184" spans="1:15" x14ac:dyDescent="0.2">
      <c r="A184" s="612">
        <v>132</v>
      </c>
      <c r="B184" s="676" t="s">
        <v>548</v>
      </c>
      <c r="C184" s="676" t="s">
        <v>449</v>
      </c>
      <c r="D184" s="612" t="s">
        <v>2312</v>
      </c>
      <c r="E184" s="677">
        <v>7.0000000000000007E-2</v>
      </c>
      <c r="F184" s="678">
        <v>8233980</v>
      </c>
      <c r="G184" s="678">
        <v>8810358</v>
      </c>
      <c r="H184" s="679">
        <v>576378.5013</v>
      </c>
      <c r="I184" s="680">
        <v>57637850.130000003</v>
      </c>
      <c r="J184" s="681" t="s">
        <v>2392</v>
      </c>
      <c r="K184" s="312"/>
      <c r="L184" s="312"/>
      <c r="M184" s="312"/>
      <c r="N184" s="312"/>
      <c r="O184" s="312"/>
    </row>
    <row r="185" spans="1:15" x14ac:dyDescent="0.2">
      <c r="A185" s="689">
        <v>133</v>
      </c>
      <c r="B185" s="682" t="s">
        <v>2299</v>
      </c>
      <c r="C185" s="682" t="s">
        <v>446</v>
      </c>
      <c r="D185" s="683" t="s">
        <v>2121</v>
      </c>
      <c r="E185" s="684">
        <v>0.03</v>
      </c>
      <c r="F185" s="685">
        <v>10682881</v>
      </c>
      <c r="G185" s="685">
        <v>11003367</v>
      </c>
      <c r="H185" s="686">
        <v>320487</v>
      </c>
      <c r="I185" s="687">
        <v>32048700</v>
      </c>
      <c r="J185" s="688" t="s">
        <v>2392</v>
      </c>
      <c r="K185" s="312"/>
      <c r="L185" s="312"/>
      <c r="M185" s="312"/>
      <c r="N185" s="312"/>
      <c r="O185" s="312"/>
    </row>
    <row r="186" spans="1:15" x14ac:dyDescent="0.2">
      <c r="A186" s="612">
        <v>134</v>
      </c>
      <c r="B186" s="676" t="s">
        <v>1733</v>
      </c>
      <c r="C186" s="676" t="s">
        <v>446</v>
      </c>
      <c r="D186" s="612" t="s">
        <v>2312</v>
      </c>
      <c r="E186" s="677">
        <v>7.0000000000000007E-2</v>
      </c>
      <c r="F186" s="678">
        <v>10818361</v>
      </c>
      <c r="G186" s="678">
        <v>11575860</v>
      </c>
      <c r="H186" s="679">
        <v>757500</v>
      </c>
      <c r="I186" s="680">
        <v>75750000</v>
      </c>
      <c r="J186" s="681" t="s">
        <v>2392</v>
      </c>
      <c r="K186" s="312"/>
      <c r="L186" s="312"/>
      <c r="M186" s="312"/>
      <c r="N186" s="312"/>
      <c r="O186" s="312"/>
    </row>
    <row r="187" spans="1:15" ht="13.5" thickBot="1" x14ac:dyDescent="0.25">
      <c r="A187" s="689">
        <v>135</v>
      </c>
      <c r="B187" s="682" t="s">
        <v>2393</v>
      </c>
      <c r="C187" s="682" t="s">
        <v>1600</v>
      </c>
      <c r="D187" s="683" t="s">
        <v>2121</v>
      </c>
      <c r="E187" s="684">
        <v>0.1</v>
      </c>
      <c r="F187" s="685">
        <v>3680001</v>
      </c>
      <c r="G187" s="685">
        <v>4048000</v>
      </c>
      <c r="H187" s="686">
        <v>368000</v>
      </c>
      <c r="I187" s="687">
        <v>36800000</v>
      </c>
      <c r="J187" s="688" t="s">
        <v>2394</v>
      </c>
      <c r="K187" s="312"/>
      <c r="L187" s="312"/>
      <c r="M187" s="312"/>
      <c r="N187" s="312"/>
      <c r="O187" s="312"/>
    </row>
    <row r="188" spans="1:15" s="627" customFormat="1" ht="26.25" customHeight="1" thickTop="1" thickBot="1" x14ac:dyDescent="0.25">
      <c r="A188" s="694">
        <f>COUNT(A53:A187)</f>
        <v>135</v>
      </c>
      <c r="B188" s="695"/>
      <c r="C188" s="695"/>
      <c r="D188" s="696"/>
      <c r="E188" s="696"/>
      <c r="F188" s="697"/>
      <c r="G188" s="694" t="s">
        <v>39</v>
      </c>
      <c r="H188" s="698">
        <f>SUM(H53:H187)</f>
        <v>462149386.62900019</v>
      </c>
      <c r="I188" s="698">
        <f>SUM(I53:I187)</f>
        <v>46214938662.899994</v>
      </c>
      <c r="J188" s="696"/>
      <c r="K188" s="626"/>
      <c r="L188" s="626"/>
      <c r="M188" s="626"/>
      <c r="N188" s="626"/>
      <c r="O188" s="626"/>
    </row>
    <row r="189" spans="1:15" ht="13.5" thickTop="1" x14ac:dyDescent="0.2">
      <c r="A189" s="1381" t="s">
        <v>1824</v>
      </c>
      <c r="B189" s="1381"/>
      <c r="C189" s="1381"/>
      <c r="D189" s="1381"/>
      <c r="E189" s="1381"/>
      <c r="F189" s="1381"/>
      <c r="G189" s="1381"/>
      <c r="H189" s="1381"/>
      <c r="I189" s="1381"/>
      <c r="J189" s="1381"/>
      <c r="K189" s="312"/>
      <c r="L189" s="312"/>
      <c r="M189" s="312"/>
      <c r="N189" s="312"/>
      <c r="O189" s="312"/>
    </row>
    <row r="190" spans="1:15" x14ac:dyDescent="0.2">
      <c r="A190" s="166"/>
      <c r="B190" s="166"/>
      <c r="C190" s="166"/>
      <c r="D190" s="166"/>
      <c r="E190" s="166"/>
      <c r="F190" s="166"/>
      <c r="G190" s="166"/>
      <c r="H190" s="166"/>
      <c r="I190" s="166"/>
      <c r="J190" s="166"/>
    </row>
    <row r="191" spans="1:15" x14ac:dyDescent="0.2">
      <c r="A191" s="166"/>
      <c r="B191" s="166"/>
      <c r="C191" s="166"/>
      <c r="D191" s="166"/>
      <c r="E191" s="166"/>
      <c r="F191" s="166"/>
      <c r="G191" s="166"/>
      <c r="H191" s="166"/>
      <c r="I191" s="166"/>
      <c r="J191" s="166"/>
    </row>
    <row r="192" spans="1:15" s="105" customFormat="1" ht="27" thickBot="1" x14ac:dyDescent="0.25">
      <c r="A192" s="1297" t="s">
        <v>2023</v>
      </c>
      <c r="B192" s="1298"/>
      <c r="C192" s="1298"/>
      <c r="D192" s="1298"/>
      <c r="E192" s="1298"/>
      <c r="F192" s="1298"/>
      <c r="G192" s="1298"/>
      <c r="H192" s="1298"/>
      <c r="I192" s="1298"/>
      <c r="J192" s="1298"/>
      <c r="K192" s="1298"/>
    </row>
    <row r="193" spans="1:256" s="105" customFormat="1" ht="13.5" customHeight="1" thickTop="1" x14ac:dyDescent="0.2">
      <c r="A193" s="1301" t="s">
        <v>700</v>
      </c>
      <c r="B193" s="1301" t="s">
        <v>1057</v>
      </c>
      <c r="C193" s="1301" t="s">
        <v>900</v>
      </c>
      <c r="D193" s="1383" t="s">
        <v>901</v>
      </c>
      <c r="E193" s="1299" t="s">
        <v>2024</v>
      </c>
      <c r="F193" s="1299" t="s">
        <v>1267</v>
      </c>
      <c r="G193" s="1299" t="s">
        <v>2025</v>
      </c>
      <c r="H193" s="660" t="s">
        <v>1269</v>
      </c>
      <c r="I193" s="661" t="s">
        <v>2026</v>
      </c>
      <c r="J193" s="1301" t="s">
        <v>263</v>
      </c>
      <c r="K193" s="1299" t="s">
        <v>1058</v>
      </c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</row>
    <row r="194" spans="1:256" ht="27" customHeight="1" thickBot="1" x14ac:dyDescent="0.25">
      <c r="A194" s="1302"/>
      <c r="B194" s="1302"/>
      <c r="C194" s="1302"/>
      <c r="D194" s="1384"/>
      <c r="E194" s="1300"/>
      <c r="F194" s="1300"/>
      <c r="G194" s="1300"/>
      <c r="H194" s="529" t="s">
        <v>1272</v>
      </c>
      <c r="I194" s="629" t="s">
        <v>1272</v>
      </c>
      <c r="J194" s="1302"/>
      <c r="K194" s="1300"/>
    </row>
    <row r="195" spans="1:256" ht="26.25" thickTop="1" x14ac:dyDescent="0.2">
      <c r="A195" s="389">
        <v>1</v>
      </c>
      <c r="B195" s="291" t="s">
        <v>2395</v>
      </c>
      <c r="C195" s="389">
        <v>1</v>
      </c>
      <c r="D195" s="630">
        <v>3000000</v>
      </c>
      <c r="E195" s="297">
        <v>3000000</v>
      </c>
      <c r="F195" s="290">
        <v>1000</v>
      </c>
      <c r="G195" s="297">
        <v>3000000000</v>
      </c>
      <c r="H195" s="498">
        <v>1200000000</v>
      </c>
      <c r="I195" s="631">
        <v>1800000000</v>
      </c>
      <c r="J195" s="296" t="s">
        <v>1292</v>
      </c>
      <c r="K195" s="431" t="s">
        <v>2396</v>
      </c>
    </row>
    <row r="196" spans="1:256" ht="25.5" x14ac:dyDescent="0.2">
      <c r="A196" s="614">
        <v>2</v>
      </c>
      <c r="B196" s="640" t="s">
        <v>2397</v>
      </c>
      <c r="C196" s="614">
        <v>1</v>
      </c>
      <c r="D196" s="641">
        <v>1600000</v>
      </c>
      <c r="E196" s="700">
        <v>1600000</v>
      </c>
      <c r="F196" s="614">
        <v>1000</v>
      </c>
      <c r="G196" s="617">
        <v>1600000000</v>
      </c>
      <c r="H196" s="700">
        <v>640000000</v>
      </c>
      <c r="I196" s="642">
        <v>960000000</v>
      </c>
      <c r="J196" s="613" t="s">
        <v>1302</v>
      </c>
      <c r="K196" s="701" t="s">
        <v>2305</v>
      </c>
    </row>
    <row r="197" spans="1:256" ht="25.5" x14ac:dyDescent="0.2">
      <c r="A197" s="290">
        <v>3</v>
      </c>
      <c r="B197" s="291" t="s">
        <v>2398</v>
      </c>
      <c r="C197" s="389">
        <v>1</v>
      </c>
      <c r="D197" s="638">
        <v>4000000</v>
      </c>
      <c r="E197" s="503">
        <v>4000000</v>
      </c>
      <c r="F197" s="290">
        <v>1000</v>
      </c>
      <c r="G197" s="297">
        <v>4000000000</v>
      </c>
      <c r="H197" s="498">
        <v>1600000000</v>
      </c>
      <c r="I197" s="639">
        <v>2400000000</v>
      </c>
      <c r="J197" s="296" t="s">
        <v>2056</v>
      </c>
      <c r="K197" s="431" t="s">
        <v>2307</v>
      </c>
    </row>
    <row r="198" spans="1:256" ht="25.5" x14ac:dyDescent="0.2">
      <c r="A198" s="614">
        <v>4</v>
      </c>
      <c r="B198" s="640" t="s">
        <v>2399</v>
      </c>
      <c r="C198" s="612">
        <v>1</v>
      </c>
      <c r="D198" s="641">
        <v>4000000</v>
      </c>
      <c r="E198" s="615">
        <v>4000000</v>
      </c>
      <c r="F198" s="614">
        <v>1000</v>
      </c>
      <c r="G198" s="617">
        <v>4000000000</v>
      </c>
      <c r="H198" s="618">
        <v>1600000000</v>
      </c>
      <c r="I198" s="642">
        <v>2400000000</v>
      </c>
      <c r="J198" s="613" t="s">
        <v>2065</v>
      </c>
      <c r="K198" s="643" t="s">
        <v>2400</v>
      </c>
    </row>
    <row r="199" spans="1:256" ht="25.5" x14ac:dyDescent="0.2">
      <c r="A199" s="290">
        <v>5</v>
      </c>
      <c r="B199" s="291" t="s">
        <v>2401</v>
      </c>
      <c r="C199" s="389">
        <v>1</v>
      </c>
      <c r="D199" s="638">
        <v>500000</v>
      </c>
      <c r="E199" s="503">
        <v>500000</v>
      </c>
      <c r="F199" s="290">
        <v>1000</v>
      </c>
      <c r="G199" s="297">
        <v>500000000</v>
      </c>
      <c r="H199" s="498">
        <v>200000000</v>
      </c>
      <c r="I199" s="639">
        <v>300000000</v>
      </c>
      <c r="J199" s="296" t="s">
        <v>1628</v>
      </c>
      <c r="K199" s="431" t="s">
        <v>2315</v>
      </c>
    </row>
    <row r="200" spans="1:256" ht="25.5" x14ac:dyDescent="0.2">
      <c r="A200" s="614">
        <v>6</v>
      </c>
      <c r="B200" s="640" t="s">
        <v>2402</v>
      </c>
      <c r="C200" s="612">
        <v>1</v>
      </c>
      <c r="D200" s="641">
        <v>3500000</v>
      </c>
      <c r="E200" s="615">
        <v>3500000</v>
      </c>
      <c r="F200" s="614">
        <v>1000</v>
      </c>
      <c r="G200" s="617">
        <v>3500000000</v>
      </c>
      <c r="H200" s="618">
        <v>1400000000</v>
      </c>
      <c r="I200" s="642">
        <v>2100000000</v>
      </c>
      <c r="J200" s="613" t="s">
        <v>2065</v>
      </c>
      <c r="K200" s="643" t="s">
        <v>2315</v>
      </c>
    </row>
    <row r="201" spans="1:256" ht="38.25" x14ac:dyDescent="0.2">
      <c r="A201" s="290">
        <v>7</v>
      </c>
      <c r="B201" s="291" t="s">
        <v>2403</v>
      </c>
      <c r="C201" s="389">
        <v>1</v>
      </c>
      <c r="D201" s="638">
        <v>1000000</v>
      </c>
      <c r="E201" s="503">
        <v>1000000</v>
      </c>
      <c r="F201" s="290">
        <v>1000</v>
      </c>
      <c r="G201" s="297">
        <v>1000000000</v>
      </c>
      <c r="H201" s="498">
        <v>400000000</v>
      </c>
      <c r="I201" s="639">
        <v>600000000</v>
      </c>
      <c r="J201" s="296" t="s">
        <v>1628</v>
      </c>
      <c r="K201" s="431" t="s">
        <v>2232</v>
      </c>
    </row>
    <row r="202" spans="1:256" ht="25.5" x14ac:dyDescent="0.2">
      <c r="A202" s="614">
        <v>8</v>
      </c>
      <c r="B202" s="640" t="s">
        <v>2404</v>
      </c>
      <c r="C202" s="612">
        <v>1</v>
      </c>
      <c r="D202" s="641">
        <v>6000000</v>
      </c>
      <c r="E202" s="615">
        <v>6000000</v>
      </c>
      <c r="F202" s="614">
        <v>1000</v>
      </c>
      <c r="G202" s="617">
        <v>6000000000</v>
      </c>
      <c r="H202" s="618">
        <v>2400000000</v>
      </c>
      <c r="I202" s="642">
        <v>3600000000</v>
      </c>
      <c r="J202" s="613" t="s">
        <v>1628</v>
      </c>
      <c r="K202" s="643" t="s">
        <v>2405</v>
      </c>
    </row>
    <row r="203" spans="1:256" ht="25.5" x14ac:dyDescent="0.2">
      <c r="A203" s="290">
        <v>9</v>
      </c>
      <c r="B203" s="291" t="s">
        <v>2406</v>
      </c>
      <c r="C203" s="389">
        <v>1</v>
      </c>
      <c r="D203" s="638">
        <v>3000000</v>
      </c>
      <c r="E203" s="503">
        <v>3000000</v>
      </c>
      <c r="F203" s="290">
        <v>1000</v>
      </c>
      <c r="G203" s="297">
        <v>3000000000</v>
      </c>
      <c r="H203" s="498">
        <v>1200000000</v>
      </c>
      <c r="I203" s="639">
        <v>1800000000</v>
      </c>
      <c r="J203" s="296" t="s">
        <v>1302</v>
      </c>
      <c r="K203" s="431" t="s">
        <v>2407</v>
      </c>
    </row>
    <row r="204" spans="1:256" ht="25.5" x14ac:dyDescent="0.2">
      <c r="A204" s="614">
        <v>10</v>
      </c>
      <c r="B204" s="640" t="s">
        <v>2408</v>
      </c>
      <c r="C204" s="612">
        <v>1</v>
      </c>
      <c r="D204" s="641">
        <v>3000000</v>
      </c>
      <c r="E204" s="615">
        <v>3000000</v>
      </c>
      <c r="F204" s="614">
        <v>1000</v>
      </c>
      <c r="G204" s="617">
        <v>3000000000</v>
      </c>
      <c r="H204" s="618">
        <v>1200000000</v>
      </c>
      <c r="I204" s="642">
        <v>1800000000</v>
      </c>
      <c r="J204" s="613" t="s">
        <v>2409</v>
      </c>
      <c r="K204" s="643" t="s">
        <v>2410</v>
      </c>
    </row>
    <row r="205" spans="1:256" ht="25.5" x14ac:dyDescent="0.2">
      <c r="A205" s="290">
        <v>11</v>
      </c>
      <c r="B205" s="291" t="s">
        <v>2411</v>
      </c>
      <c r="C205" s="389">
        <v>1</v>
      </c>
      <c r="D205" s="638">
        <v>3500000</v>
      </c>
      <c r="E205" s="503">
        <v>3500000</v>
      </c>
      <c r="F205" s="290">
        <v>1000</v>
      </c>
      <c r="G205" s="297">
        <v>3500000000</v>
      </c>
      <c r="H205" s="498">
        <v>1400000000</v>
      </c>
      <c r="I205" s="639">
        <v>2100000000</v>
      </c>
      <c r="J205" s="296" t="s">
        <v>1302</v>
      </c>
      <c r="K205" s="431" t="s">
        <v>2412</v>
      </c>
    </row>
    <row r="206" spans="1:256" ht="25.5" x14ac:dyDescent="0.2">
      <c r="A206" s="614">
        <v>12</v>
      </c>
      <c r="B206" s="640" t="s">
        <v>2413</v>
      </c>
      <c r="C206" s="612">
        <v>1</v>
      </c>
      <c r="D206" s="641">
        <v>2000000</v>
      </c>
      <c r="E206" s="615">
        <v>2000000</v>
      </c>
      <c r="F206" s="614">
        <v>1000</v>
      </c>
      <c r="G206" s="617">
        <v>2000000000</v>
      </c>
      <c r="H206" s="618">
        <v>800000000</v>
      </c>
      <c r="I206" s="642">
        <v>1200000000</v>
      </c>
      <c r="J206" s="613" t="s">
        <v>1292</v>
      </c>
      <c r="K206" s="643" t="s">
        <v>2245</v>
      </c>
    </row>
    <row r="207" spans="1:256" ht="25.5" x14ac:dyDescent="0.2">
      <c r="A207" s="290">
        <v>13</v>
      </c>
      <c r="B207" s="291" t="s">
        <v>2414</v>
      </c>
      <c r="C207" s="389">
        <v>1</v>
      </c>
      <c r="D207" s="638">
        <v>1500000</v>
      </c>
      <c r="E207" s="503">
        <v>1500000</v>
      </c>
      <c r="F207" s="290">
        <v>1000</v>
      </c>
      <c r="G207" s="297">
        <v>1500000000</v>
      </c>
      <c r="H207" s="498">
        <v>600000000</v>
      </c>
      <c r="I207" s="639">
        <v>900000000</v>
      </c>
      <c r="J207" s="296" t="s">
        <v>2415</v>
      </c>
      <c r="K207" s="431" t="s">
        <v>2245</v>
      </c>
    </row>
    <row r="208" spans="1:256" ht="38.25" x14ac:dyDescent="0.2">
      <c r="A208" s="614">
        <v>14</v>
      </c>
      <c r="B208" s="640" t="s">
        <v>2416</v>
      </c>
      <c r="C208" s="612">
        <v>1</v>
      </c>
      <c r="D208" s="641">
        <v>750000</v>
      </c>
      <c r="E208" s="615">
        <v>750000</v>
      </c>
      <c r="F208" s="614">
        <v>1000</v>
      </c>
      <c r="G208" s="617">
        <v>750000000</v>
      </c>
      <c r="H208" s="618">
        <v>300000000</v>
      </c>
      <c r="I208" s="642">
        <v>450000000</v>
      </c>
      <c r="J208" s="613" t="s">
        <v>1628</v>
      </c>
      <c r="K208" s="643" t="s">
        <v>2417</v>
      </c>
    </row>
    <row r="209" spans="1:15" ht="25.5" x14ac:dyDescent="0.2">
      <c r="A209" s="290">
        <v>15</v>
      </c>
      <c r="B209" s="291" t="s">
        <v>2418</v>
      </c>
      <c r="C209" s="389">
        <v>1</v>
      </c>
      <c r="D209" s="638">
        <v>4000000</v>
      </c>
      <c r="E209" s="503">
        <v>4000000</v>
      </c>
      <c r="F209" s="290">
        <v>1000</v>
      </c>
      <c r="G209" s="297">
        <v>4000000000</v>
      </c>
      <c r="H209" s="498">
        <v>1600000000</v>
      </c>
      <c r="I209" s="639">
        <v>2400000000</v>
      </c>
      <c r="J209" s="296" t="s">
        <v>2228</v>
      </c>
      <c r="K209" s="431" t="s">
        <v>2419</v>
      </c>
    </row>
    <row r="210" spans="1:15" ht="25.5" x14ac:dyDescent="0.2">
      <c r="A210" s="614">
        <v>16</v>
      </c>
      <c r="B210" s="640" t="s">
        <v>2420</v>
      </c>
      <c r="C210" s="612">
        <v>1</v>
      </c>
      <c r="D210" s="641">
        <v>2500000</v>
      </c>
      <c r="E210" s="615">
        <v>2500000</v>
      </c>
      <c r="F210" s="614">
        <v>1000</v>
      </c>
      <c r="G210" s="617">
        <v>2500000000</v>
      </c>
      <c r="H210" s="618">
        <v>1000000000</v>
      </c>
      <c r="I210" s="642">
        <v>1500000000</v>
      </c>
      <c r="J210" s="613" t="s">
        <v>1628</v>
      </c>
      <c r="K210" s="643" t="s">
        <v>2421</v>
      </c>
    </row>
    <row r="211" spans="1:15" ht="25.5" x14ac:dyDescent="0.2">
      <c r="A211" s="290">
        <v>17</v>
      </c>
      <c r="B211" s="291" t="s">
        <v>2422</v>
      </c>
      <c r="C211" s="389">
        <v>1</v>
      </c>
      <c r="D211" s="638">
        <v>3000000</v>
      </c>
      <c r="E211" s="503">
        <v>3000000</v>
      </c>
      <c r="F211" s="290">
        <v>1000</v>
      </c>
      <c r="G211" s="297">
        <v>3000000000</v>
      </c>
      <c r="H211" s="498">
        <v>1200000000</v>
      </c>
      <c r="I211" s="639">
        <v>1800000000</v>
      </c>
      <c r="J211" s="296" t="s">
        <v>2415</v>
      </c>
      <c r="K211" s="431" t="s">
        <v>2423</v>
      </c>
    </row>
    <row r="212" spans="1:15" ht="25.5" x14ac:dyDescent="0.2">
      <c r="A212" s="614">
        <v>18</v>
      </c>
      <c r="B212" s="640" t="s">
        <v>2424</v>
      </c>
      <c r="C212" s="612">
        <v>1</v>
      </c>
      <c r="D212" s="641">
        <v>3000000</v>
      </c>
      <c r="E212" s="615">
        <v>3000000</v>
      </c>
      <c r="F212" s="614">
        <v>1000</v>
      </c>
      <c r="G212" s="617">
        <v>3000000000</v>
      </c>
      <c r="H212" s="618">
        <v>1200000000</v>
      </c>
      <c r="I212" s="642">
        <v>1800000000</v>
      </c>
      <c r="J212" s="613" t="s">
        <v>1432</v>
      </c>
      <c r="K212" s="643" t="s">
        <v>2425</v>
      </c>
    </row>
    <row r="213" spans="1:15" ht="25.5" x14ac:dyDescent="0.2">
      <c r="A213" s="290">
        <v>19</v>
      </c>
      <c r="B213" s="291" t="s">
        <v>2426</v>
      </c>
      <c r="C213" s="389">
        <v>1</v>
      </c>
      <c r="D213" s="638">
        <v>1500000</v>
      </c>
      <c r="E213" s="503">
        <v>1500000</v>
      </c>
      <c r="F213" s="290">
        <v>1000</v>
      </c>
      <c r="G213" s="297">
        <v>1500000000</v>
      </c>
      <c r="H213" s="498">
        <v>600000000</v>
      </c>
      <c r="I213" s="639">
        <v>900000000</v>
      </c>
      <c r="J213" s="296" t="s">
        <v>1628</v>
      </c>
      <c r="K213" s="431" t="s">
        <v>2427</v>
      </c>
    </row>
    <row r="214" spans="1:15" ht="25.5" x14ac:dyDescent="0.2">
      <c r="A214" s="614">
        <v>20</v>
      </c>
      <c r="B214" s="640" t="s">
        <v>2428</v>
      </c>
      <c r="C214" s="612">
        <v>1</v>
      </c>
      <c r="D214" s="641">
        <v>1250000</v>
      </c>
      <c r="E214" s="615">
        <v>1250000</v>
      </c>
      <c r="F214" s="614">
        <v>1000</v>
      </c>
      <c r="G214" s="617">
        <v>1250000000</v>
      </c>
      <c r="H214" s="618">
        <v>500000000</v>
      </c>
      <c r="I214" s="642">
        <v>750000000</v>
      </c>
      <c r="J214" s="613" t="s">
        <v>1294</v>
      </c>
      <c r="K214" s="643" t="s">
        <v>2429</v>
      </c>
    </row>
    <row r="215" spans="1:15" ht="25.5" x14ac:dyDescent="0.2">
      <c r="A215" s="290">
        <v>21</v>
      </c>
      <c r="B215" s="291" t="s">
        <v>2430</v>
      </c>
      <c r="C215" s="389">
        <v>1</v>
      </c>
      <c r="D215" s="638">
        <v>12000000</v>
      </c>
      <c r="E215" s="503">
        <v>12000000</v>
      </c>
      <c r="F215" s="290">
        <v>1000</v>
      </c>
      <c r="G215" s="297">
        <v>12000000000</v>
      </c>
      <c r="H215" s="498"/>
      <c r="I215" s="639">
        <v>12000000000</v>
      </c>
      <c r="J215" s="296" t="s">
        <v>1628</v>
      </c>
      <c r="K215" s="431" t="s">
        <v>2251</v>
      </c>
    </row>
    <row r="216" spans="1:15" ht="25.5" x14ac:dyDescent="0.2">
      <c r="A216" s="614">
        <v>22</v>
      </c>
      <c r="B216" s="640" t="s">
        <v>2431</v>
      </c>
      <c r="C216" s="612">
        <v>1</v>
      </c>
      <c r="D216" s="641">
        <v>2000000</v>
      </c>
      <c r="E216" s="615">
        <v>2000000</v>
      </c>
      <c r="F216" s="614">
        <v>1000</v>
      </c>
      <c r="G216" s="617">
        <v>2000000000</v>
      </c>
      <c r="H216" s="618">
        <v>800000000</v>
      </c>
      <c r="I216" s="642">
        <v>1200000000</v>
      </c>
      <c r="J216" s="613" t="s">
        <v>2432</v>
      </c>
      <c r="K216" s="643" t="s">
        <v>2380</v>
      </c>
    </row>
    <row r="217" spans="1:15" ht="26.25" thickBot="1" x14ac:dyDescent="0.25">
      <c r="A217" s="290">
        <v>23</v>
      </c>
      <c r="B217" s="291" t="s">
        <v>2433</v>
      </c>
      <c r="C217" s="389">
        <v>1</v>
      </c>
      <c r="D217" s="638">
        <v>3000000</v>
      </c>
      <c r="E217" s="503">
        <v>3000000</v>
      </c>
      <c r="F217" s="290">
        <v>1000</v>
      </c>
      <c r="G217" s="297">
        <v>3000000000</v>
      </c>
      <c r="H217" s="498">
        <v>1200000000</v>
      </c>
      <c r="I217" s="639">
        <v>1800000000</v>
      </c>
      <c r="J217" s="296" t="s">
        <v>1302</v>
      </c>
      <c r="K217" s="431" t="s">
        <v>2383</v>
      </c>
    </row>
    <row r="218" spans="1:15" ht="14.25" thickTop="1" thickBot="1" x14ac:dyDescent="0.25">
      <c r="A218" s="718">
        <v>23</v>
      </c>
      <c r="B218" s="719"/>
      <c r="C218" s="719"/>
      <c r="D218" s="720" t="s">
        <v>39</v>
      </c>
      <c r="E218" s="721">
        <f>SUM(E195:E217)</f>
        <v>69600000</v>
      </c>
      <c r="F218" s="718"/>
      <c r="G218" s="721">
        <f>SUM(G195:G217)</f>
        <v>69600000000</v>
      </c>
      <c r="H218" s="721">
        <f>SUM(H195:H217)</f>
        <v>23040000000</v>
      </c>
      <c r="I218" s="721">
        <f>SUM(I195:I217)</f>
        <v>46560000000</v>
      </c>
      <c r="J218" s="721"/>
      <c r="K218" s="721"/>
    </row>
    <row r="219" spans="1:15" ht="13.5" thickTop="1" x14ac:dyDescent="0.2">
      <c r="A219" s="722"/>
      <c r="B219" s="722"/>
      <c r="C219" s="722"/>
      <c r="D219" s="723"/>
      <c r="E219" s="722"/>
      <c r="F219" s="724"/>
      <c r="G219" s="722"/>
      <c r="H219" s="722"/>
      <c r="I219" s="725"/>
      <c r="J219" s="722"/>
      <c r="K219" s="726"/>
    </row>
    <row r="220" spans="1:15" x14ac:dyDescent="0.2">
      <c r="L220" s="312"/>
      <c r="M220" s="312"/>
      <c r="N220" s="312"/>
      <c r="O220" s="312"/>
    </row>
    <row r="221" spans="1:15" ht="13.15" customHeight="1" x14ac:dyDescent="0.2">
      <c r="A221" s="1295" t="s">
        <v>1571</v>
      </c>
      <c r="B221" s="1324"/>
      <c r="C221" s="1324"/>
      <c r="D221" s="1324"/>
      <c r="E221" s="1324"/>
      <c r="F221" s="1324"/>
      <c r="G221" s="1324"/>
      <c r="H221" s="1324"/>
      <c r="I221" s="1324"/>
      <c r="J221" s="312"/>
      <c r="K221" s="312"/>
      <c r="L221" s="312"/>
      <c r="M221" s="312"/>
      <c r="N221" s="312"/>
      <c r="O221" s="312"/>
    </row>
    <row r="222" spans="1:15" ht="15.75" customHeight="1" thickBot="1" x14ac:dyDescent="0.25">
      <c r="A222" s="1297"/>
      <c r="B222" s="1298"/>
      <c r="C222" s="1298"/>
      <c r="D222" s="1298"/>
      <c r="E222" s="1298"/>
      <c r="F222" s="1298"/>
      <c r="G222" s="1298"/>
      <c r="H222" s="1298"/>
      <c r="I222" s="1298"/>
      <c r="J222" s="312"/>
      <c r="K222" s="312"/>
      <c r="L222" s="312"/>
      <c r="M222" s="312"/>
      <c r="N222" s="312"/>
      <c r="O222" s="312"/>
    </row>
    <row r="223" spans="1:15" ht="27" thickTop="1" thickBot="1" x14ac:dyDescent="0.25">
      <c r="A223" s="663" t="s">
        <v>700</v>
      </c>
      <c r="B223" s="664" t="s">
        <v>1258</v>
      </c>
      <c r="C223" s="664" t="s">
        <v>1572</v>
      </c>
      <c r="D223" s="664" t="s">
        <v>1259</v>
      </c>
      <c r="E223" s="702" t="s">
        <v>1573</v>
      </c>
      <c r="F223" s="663" t="s">
        <v>1058</v>
      </c>
      <c r="G223" s="663" t="s">
        <v>816</v>
      </c>
      <c r="H223" s="663"/>
      <c r="I223" s="663"/>
      <c r="J223" s="312"/>
      <c r="K223" s="312"/>
      <c r="L223" s="312"/>
      <c r="M223" s="312"/>
      <c r="N223" s="312"/>
      <c r="O223" s="312"/>
    </row>
    <row r="224" spans="1:15" s="74" customFormat="1" ht="27" customHeight="1" thickTop="1" x14ac:dyDescent="0.2">
      <c r="A224" s="614">
        <v>1</v>
      </c>
      <c r="B224" s="640" t="s">
        <v>2434</v>
      </c>
      <c r="C224" s="676">
        <v>100000000</v>
      </c>
      <c r="D224" s="615">
        <v>1000000000</v>
      </c>
      <c r="E224" s="703" t="s">
        <v>2435</v>
      </c>
      <c r="F224" s="617" t="s">
        <v>2436</v>
      </c>
      <c r="G224" s="1382" t="s">
        <v>2465</v>
      </c>
      <c r="H224" s="1382"/>
      <c r="I224" s="1382"/>
      <c r="J224" s="465"/>
      <c r="K224" s="465"/>
      <c r="L224" s="465"/>
      <c r="M224" s="465"/>
      <c r="N224" s="465"/>
      <c r="O224" s="465"/>
    </row>
    <row r="225" spans="1:15" ht="27" customHeight="1" x14ac:dyDescent="0.2">
      <c r="A225" s="727">
        <v>2</v>
      </c>
      <c r="B225" s="728" t="s">
        <v>2437</v>
      </c>
      <c r="C225" s="729">
        <v>120000000</v>
      </c>
      <c r="D225" s="730">
        <v>1200000000</v>
      </c>
      <c r="E225" s="728" t="s">
        <v>2062</v>
      </c>
      <c r="F225" s="558" t="s">
        <v>2438</v>
      </c>
      <c r="G225" s="1378" t="s">
        <v>2439</v>
      </c>
      <c r="H225" s="1378"/>
      <c r="I225" s="1378"/>
      <c r="J225" s="312"/>
      <c r="K225" s="312"/>
      <c r="L225" s="312"/>
      <c r="M225" s="312"/>
      <c r="N225" s="312"/>
      <c r="O225" s="312"/>
    </row>
    <row r="226" spans="1:15" ht="27" customHeight="1" x14ac:dyDescent="0.2">
      <c r="A226" s="614">
        <v>3</v>
      </c>
      <c r="B226" s="640" t="s">
        <v>2440</v>
      </c>
      <c r="C226" s="676">
        <v>100000000</v>
      </c>
      <c r="D226" s="615">
        <v>1000000000</v>
      </c>
      <c r="E226" s="703" t="s">
        <v>2441</v>
      </c>
      <c r="F226" s="617" t="s">
        <v>2442</v>
      </c>
      <c r="G226" s="1382" t="s">
        <v>2443</v>
      </c>
      <c r="H226" s="1382"/>
      <c r="I226" s="1382"/>
      <c r="J226" s="312"/>
      <c r="K226" s="312"/>
      <c r="L226" s="312"/>
      <c r="M226" s="312"/>
      <c r="N226" s="312"/>
      <c r="O226" s="312"/>
    </row>
    <row r="227" spans="1:15" ht="27" customHeight="1" x14ac:dyDescent="0.2">
      <c r="A227" s="727">
        <v>4</v>
      </c>
      <c r="B227" s="728" t="s">
        <v>2444</v>
      </c>
      <c r="C227" s="729">
        <v>125000000</v>
      </c>
      <c r="D227" s="730">
        <v>1250000000</v>
      </c>
      <c r="E227" s="728" t="s">
        <v>1432</v>
      </c>
      <c r="F227" s="558" t="s">
        <v>2342</v>
      </c>
      <c r="G227" s="1378" t="s">
        <v>2445</v>
      </c>
      <c r="H227" s="1378"/>
      <c r="I227" s="1378"/>
      <c r="J227" s="312"/>
      <c r="K227" s="312"/>
      <c r="L227" s="312"/>
      <c r="M227" s="312"/>
      <c r="N227" s="312"/>
      <c r="O227" s="312"/>
    </row>
    <row r="228" spans="1:15" ht="27" customHeight="1" x14ac:dyDescent="0.2">
      <c r="A228" s="614">
        <v>5</v>
      </c>
      <c r="B228" s="640" t="s">
        <v>2446</v>
      </c>
      <c r="C228" s="676">
        <v>150000000</v>
      </c>
      <c r="D228" s="615">
        <v>1500000000</v>
      </c>
      <c r="E228" s="703" t="s">
        <v>1628</v>
      </c>
      <c r="F228" s="617" t="s">
        <v>2447</v>
      </c>
      <c r="G228" s="1382" t="s">
        <v>2448</v>
      </c>
      <c r="H228" s="1382"/>
      <c r="I228" s="1382"/>
      <c r="J228" s="312"/>
      <c r="K228" s="312"/>
      <c r="L228" s="312"/>
      <c r="M228" s="312"/>
      <c r="N228" s="312"/>
      <c r="O228" s="312"/>
    </row>
    <row r="229" spans="1:15" ht="27" customHeight="1" x14ac:dyDescent="0.2">
      <c r="A229" s="727">
        <v>6</v>
      </c>
      <c r="B229" s="728" t="s">
        <v>2449</v>
      </c>
      <c r="C229" s="729">
        <v>125000000</v>
      </c>
      <c r="D229" s="730">
        <v>1250000000</v>
      </c>
      <c r="E229" s="728" t="s">
        <v>2450</v>
      </c>
      <c r="F229" s="558" t="s">
        <v>2368</v>
      </c>
      <c r="G229" s="1378" t="s">
        <v>2451</v>
      </c>
      <c r="H229" s="1378"/>
      <c r="I229" s="1378"/>
      <c r="J229" s="312"/>
      <c r="K229" s="312"/>
      <c r="L229" s="312"/>
      <c r="M229" s="312"/>
      <c r="N229" s="312"/>
      <c r="O229" s="312"/>
    </row>
    <row r="230" spans="1:15" ht="27" customHeight="1" x14ac:dyDescent="0.2">
      <c r="A230" s="614">
        <v>7</v>
      </c>
      <c r="B230" s="640" t="s">
        <v>2452</v>
      </c>
      <c r="C230" s="676">
        <v>125000000</v>
      </c>
      <c r="D230" s="615">
        <v>1250000000</v>
      </c>
      <c r="E230" s="703" t="s">
        <v>2435</v>
      </c>
      <c r="F230" s="617" t="s">
        <v>2453</v>
      </c>
      <c r="G230" s="1382" t="s">
        <v>2460</v>
      </c>
      <c r="H230" s="1382"/>
      <c r="I230" s="1382"/>
      <c r="J230" s="312"/>
      <c r="K230" s="312"/>
      <c r="L230" s="312"/>
      <c r="M230" s="312"/>
      <c r="N230" s="312"/>
      <c r="O230" s="312"/>
    </row>
    <row r="231" spans="1:15" ht="27" customHeight="1" x14ac:dyDescent="0.2">
      <c r="A231" s="727">
        <v>8</v>
      </c>
      <c r="B231" s="728" t="s">
        <v>2454</v>
      </c>
      <c r="C231" s="729">
        <v>20000000</v>
      </c>
      <c r="D231" s="730">
        <v>200000000</v>
      </c>
      <c r="E231" s="728" t="s">
        <v>2455</v>
      </c>
      <c r="F231" s="558" t="s">
        <v>2427</v>
      </c>
      <c r="G231" s="731" t="s">
        <v>1289</v>
      </c>
      <c r="H231" s="312"/>
      <c r="I231" s="312"/>
      <c r="J231" s="312"/>
      <c r="K231" s="312"/>
      <c r="L231" s="312"/>
      <c r="M231" s="312"/>
      <c r="N231" s="312"/>
      <c r="O231" s="312"/>
    </row>
    <row r="232" spans="1:15" ht="27" customHeight="1" thickBot="1" x14ac:dyDescent="0.25">
      <c r="A232" s="614">
        <v>9</v>
      </c>
      <c r="B232" s="640" t="s">
        <v>2461</v>
      </c>
      <c r="C232" s="676">
        <v>125000000</v>
      </c>
      <c r="D232" s="615">
        <v>1250000000</v>
      </c>
      <c r="E232" s="703" t="s">
        <v>2456</v>
      </c>
      <c r="F232" s="617" t="s">
        <v>2251</v>
      </c>
      <c r="G232" s="1382" t="s">
        <v>2460</v>
      </c>
      <c r="H232" s="1382"/>
      <c r="I232" s="1382"/>
      <c r="J232" s="312"/>
      <c r="K232" s="312"/>
      <c r="L232" s="312"/>
      <c r="M232" s="312"/>
      <c r="N232" s="312"/>
      <c r="O232" s="312"/>
    </row>
    <row r="233" spans="1:15" ht="14.25" thickTop="1" thickBot="1" x14ac:dyDescent="0.25">
      <c r="A233" s="732">
        <v>9</v>
      </c>
      <c r="B233" s="694" t="s">
        <v>39</v>
      </c>
      <c r="C233" s="710">
        <f>SUM(C224:C232)</f>
        <v>990000000</v>
      </c>
      <c r="D233" s="669">
        <f>SUM(D224:D232)</f>
        <v>9900000000</v>
      </c>
      <c r="E233" s="670"/>
      <c r="F233" s="696"/>
      <c r="G233" s="696"/>
      <c r="H233" s="696"/>
      <c r="I233" s="696"/>
      <c r="J233" s="312"/>
      <c r="K233" s="312"/>
      <c r="L233" s="312"/>
      <c r="M233" s="312"/>
      <c r="N233" s="312"/>
      <c r="O233" s="312"/>
    </row>
    <row r="234" spans="1:15" ht="13.5" thickTop="1" x14ac:dyDescent="0.2">
      <c r="A234" s="312"/>
      <c r="B234" s="312"/>
      <c r="C234" s="313"/>
      <c r="D234" s="312"/>
      <c r="E234" s="312"/>
      <c r="F234" s="312"/>
      <c r="G234" s="312"/>
      <c r="H234" s="312"/>
      <c r="I234" s="312"/>
      <c r="J234" s="312"/>
      <c r="K234" s="312"/>
      <c r="L234" s="312"/>
      <c r="M234" s="312"/>
      <c r="N234" s="312"/>
      <c r="O234" s="312"/>
    </row>
    <row r="235" spans="1:15" ht="12.75" customHeight="1" x14ac:dyDescent="0.2">
      <c r="A235" s="1388" t="s">
        <v>1598</v>
      </c>
      <c r="B235" s="1389"/>
      <c r="C235" s="1389"/>
      <c r="D235" s="1389"/>
      <c r="E235" s="1389"/>
      <c r="F235" s="1389"/>
      <c r="G235" s="1389"/>
      <c r="H235" s="1389"/>
      <c r="I235" s="312"/>
      <c r="J235" s="312"/>
      <c r="K235" s="312"/>
      <c r="L235" s="312"/>
      <c r="M235" s="312"/>
      <c r="N235" s="312"/>
      <c r="O235" s="312"/>
    </row>
    <row r="236" spans="1:15" ht="13.5" customHeight="1" thickBot="1" x14ac:dyDescent="0.25">
      <c r="A236" s="1390"/>
      <c r="B236" s="1391"/>
      <c r="C236" s="1391"/>
      <c r="D236" s="1391"/>
      <c r="E236" s="1391"/>
      <c r="F236" s="1391"/>
      <c r="G236" s="1391"/>
      <c r="H236" s="1391"/>
      <c r="I236" s="312"/>
      <c r="J236" s="312"/>
      <c r="K236" s="312"/>
      <c r="L236" s="312"/>
      <c r="M236" s="312"/>
      <c r="N236" s="312"/>
      <c r="O236" s="312"/>
    </row>
    <row r="237" spans="1:15" ht="13.5" thickTop="1" x14ac:dyDescent="0.2">
      <c r="A237" s="1301" t="s">
        <v>700</v>
      </c>
      <c r="B237" s="1301" t="s">
        <v>1057</v>
      </c>
      <c r="C237" s="1301" t="s">
        <v>508</v>
      </c>
      <c r="D237" s="1301" t="s">
        <v>900</v>
      </c>
      <c r="E237" s="1301" t="s">
        <v>901</v>
      </c>
      <c r="F237" s="1299" t="s">
        <v>1266</v>
      </c>
      <c r="G237" s="1299" t="s">
        <v>1267</v>
      </c>
      <c r="H237" s="1299" t="s">
        <v>1268</v>
      </c>
      <c r="I237" s="312"/>
      <c r="J237" s="312"/>
      <c r="K237" s="312"/>
      <c r="L237" s="312"/>
      <c r="M237" s="312"/>
      <c r="N237" s="312"/>
      <c r="O237" s="312"/>
    </row>
    <row r="238" spans="1:15" ht="13.5" thickBot="1" x14ac:dyDescent="0.25">
      <c r="A238" s="1302"/>
      <c r="B238" s="1302"/>
      <c r="C238" s="1302"/>
      <c r="D238" s="1302"/>
      <c r="E238" s="1302"/>
      <c r="F238" s="1300"/>
      <c r="G238" s="1300"/>
      <c r="H238" s="1300"/>
      <c r="I238" s="312"/>
      <c r="J238" s="312"/>
      <c r="K238" s="312"/>
      <c r="L238" s="312"/>
      <c r="M238" s="312"/>
      <c r="N238" s="312"/>
      <c r="O238" s="312"/>
    </row>
    <row r="239" spans="1:15" ht="14.25" thickTop="1" thickBot="1" x14ac:dyDescent="0.25">
      <c r="A239" s="612">
        <v>1</v>
      </c>
      <c r="B239" s="613" t="s">
        <v>2462</v>
      </c>
      <c r="C239" s="614" t="s">
        <v>936</v>
      </c>
      <c r="D239" s="612">
        <v>1</v>
      </c>
      <c r="E239" s="616">
        <v>90047957</v>
      </c>
      <c r="F239" s="617">
        <f>E239-D239+1</f>
        <v>90047957</v>
      </c>
      <c r="G239" s="614">
        <v>100</v>
      </c>
      <c r="H239" s="617">
        <f>F239*G239</f>
        <v>9004795700</v>
      </c>
      <c r="I239" s="312"/>
      <c r="J239" s="312"/>
      <c r="K239" s="312"/>
      <c r="L239" s="312"/>
      <c r="M239" s="312"/>
      <c r="N239" s="312"/>
      <c r="O239" s="312"/>
    </row>
    <row r="240" spans="1:15" ht="14.25" thickTop="1" thickBot="1" x14ac:dyDescent="0.25">
      <c r="A240" s="732">
        <v>1</v>
      </c>
      <c r="B240" s="694"/>
      <c r="C240" s="669"/>
      <c r="D240" s="669"/>
      <c r="E240" s="670"/>
      <c r="F240" s="696"/>
      <c r="G240" s="696"/>
      <c r="H240" s="669">
        <f>SUM(H239)</f>
        <v>9004795700</v>
      </c>
      <c r="I240" s="312"/>
      <c r="J240" s="312"/>
      <c r="K240" s="312"/>
      <c r="L240" s="312"/>
      <c r="M240" s="312"/>
      <c r="N240" s="312"/>
      <c r="O240" s="312"/>
    </row>
    <row r="241" spans="1:15" ht="13.5" thickTop="1" x14ac:dyDescent="0.2">
      <c r="A241" s="312"/>
      <c r="B241" s="312"/>
      <c r="C241" s="313"/>
      <c r="D241" s="312"/>
      <c r="E241" s="312"/>
      <c r="F241" s="312"/>
      <c r="G241" s="312"/>
      <c r="H241" s="312"/>
      <c r="I241" s="312"/>
      <c r="J241" s="312"/>
      <c r="K241" s="312"/>
      <c r="L241" s="312"/>
      <c r="M241" s="312"/>
      <c r="N241" s="312"/>
      <c r="O241" s="312"/>
    </row>
    <row r="242" spans="1:15" x14ac:dyDescent="0.2">
      <c r="A242" s="312"/>
      <c r="B242" s="312"/>
      <c r="C242" s="313"/>
      <c r="D242" s="312"/>
      <c r="E242" s="312"/>
      <c r="F242" s="312"/>
      <c r="G242" s="312"/>
      <c r="H242" s="312"/>
      <c r="I242" s="312"/>
      <c r="J242" s="312"/>
      <c r="K242" s="312"/>
      <c r="L242" s="312"/>
      <c r="M242" s="312"/>
      <c r="N242" s="312"/>
      <c r="O242" s="312"/>
    </row>
    <row r="243" spans="1:15" x14ac:dyDescent="0.2">
      <c r="A243" s="312"/>
      <c r="B243" s="312"/>
      <c r="C243" s="313"/>
      <c r="D243" s="312"/>
      <c r="E243" s="312"/>
      <c r="F243" s="312"/>
      <c r="G243" s="312"/>
      <c r="H243" s="312"/>
      <c r="I243" s="312"/>
      <c r="J243" s="312"/>
      <c r="K243" s="312"/>
      <c r="L243" s="312"/>
      <c r="M243" s="312"/>
      <c r="N243" s="312"/>
      <c r="O243" s="312"/>
    </row>
    <row r="244" spans="1:15" x14ac:dyDescent="0.2">
      <c r="A244" s="312"/>
      <c r="B244" s="312"/>
      <c r="C244" s="313"/>
      <c r="D244" s="312"/>
      <c r="E244" s="312"/>
      <c r="F244" s="312"/>
      <c r="G244" s="312"/>
      <c r="H244" s="312"/>
      <c r="I244" s="312"/>
      <c r="J244" s="312"/>
      <c r="K244" s="312"/>
      <c r="L244" s="312"/>
      <c r="M244" s="312"/>
      <c r="N244" s="312"/>
      <c r="O244" s="312"/>
    </row>
    <row r="245" spans="1:15" x14ac:dyDescent="0.2">
      <c r="A245" s="312"/>
      <c r="B245" s="312"/>
      <c r="C245" s="313"/>
      <c r="D245" s="312"/>
      <c r="E245" s="312"/>
      <c r="F245" s="312"/>
      <c r="G245" s="312"/>
      <c r="H245" s="312"/>
      <c r="I245" s="312"/>
      <c r="J245" s="312"/>
      <c r="K245" s="312"/>
      <c r="L245" s="312"/>
      <c r="M245" s="312"/>
      <c r="N245" s="312"/>
      <c r="O245" s="312"/>
    </row>
    <row r="246" spans="1:15" x14ac:dyDescent="0.2">
      <c r="A246" s="312"/>
      <c r="B246" s="312"/>
      <c r="C246" s="313"/>
      <c r="D246" s="312"/>
      <c r="E246" s="312"/>
      <c r="F246" s="312"/>
      <c r="G246" s="312"/>
      <c r="H246" s="312"/>
      <c r="I246" s="312"/>
      <c r="J246" s="312"/>
      <c r="K246" s="312"/>
      <c r="L246" s="312"/>
      <c r="M246" s="312"/>
      <c r="N246" s="312"/>
      <c r="O246" s="312"/>
    </row>
    <row r="247" spans="1:15" x14ac:dyDescent="0.2">
      <c r="A247" s="312"/>
      <c r="B247" s="312"/>
      <c r="C247" s="313"/>
      <c r="D247" s="312"/>
      <c r="E247" s="312"/>
      <c r="F247" s="312"/>
      <c r="G247" s="312"/>
      <c r="H247" s="704"/>
      <c r="I247" s="312"/>
      <c r="J247" s="312"/>
      <c r="K247" s="312"/>
      <c r="L247" s="312"/>
      <c r="M247" s="312"/>
      <c r="N247" s="312"/>
      <c r="O247" s="312"/>
    </row>
    <row r="248" spans="1:15" x14ac:dyDescent="0.2">
      <c r="A248" s="312"/>
      <c r="B248" s="312"/>
      <c r="C248" s="313"/>
      <c r="D248" s="312"/>
      <c r="E248" s="312"/>
      <c r="F248" s="312"/>
      <c r="G248" s="312"/>
      <c r="H248" s="312"/>
      <c r="I248" s="312"/>
      <c r="J248" s="312"/>
      <c r="K248" s="312"/>
      <c r="L248" s="312"/>
      <c r="M248" s="312"/>
      <c r="N248" s="312"/>
      <c r="O248" s="312"/>
    </row>
    <row r="249" spans="1:15" x14ac:dyDescent="0.2">
      <c r="A249" s="312"/>
      <c r="B249" s="312"/>
      <c r="C249" s="313"/>
      <c r="D249" s="312"/>
      <c r="E249" s="312"/>
      <c r="F249" s="312"/>
      <c r="G249" s="312"/>
      <c r="H249" s="704"/>
      <c r="I249" s="312"/>
      <c r="J249" s="312"/>
      <c r="K249" s="312"/>
      <c r="L249" s="312"/>
      <c r="M249" s="312"/>
      <c r="N249" s="312"/>
      <c r="O249" s="312"/>
    </row>
    <row r="250" spans="1:15" x14ac:dyDescent="0.2">
      <c r="A250" s="312"/>
      <c r="B250" s="312"/>
      <c r="C250" s="313"/>
      <c r="D250" s="312"/>
      <c r="E250" s="312"/>
      <c r="F250" s="312"/>
      <c r="G250" s="312"/>
      <c r="H250" s="312"/>
      <c r="I250" s="312"/>
      <c r="J250" s="312"/>
      <c r="K250" s="312"/>
      <c r="L250" s="312"/>
      <c r="M250" s="312"/>
      <c r="N250" s="312"/>
      <c r="O250" s="312"/>
    </row>
    <row r="251" spans="1:15" x14ac:dyDescent="0.2">
      <c r="A251" s="312"/>
      <c r="B251" s="312"/>
      <c r="C251" s="313"/>
      <c r="D251" s="312"/>
      <c r="E251" s="312"/>
      <c r="F251" s="312"/>
      <c r="G251" s="312"/>
      <c r="H251" s="312"/>
      <c r="I251" s="312"/>
      <c r="J251" s="312"/>
      <c r="K251" s="312"/>
      <c r="L251" s="312"/>
      <c r="M251" s="312"/>
      <c r="N251" s="312"/>
      <c r="O251" s="312"/>
    </row>
    <row r="252" spans="1:15" x14ac:dyDescent="0.2">
      <c r="A252" s="312"/>
      <c r="B252" s="312"/>
      <c r="C252" s="313"/>
      <c r="D252" s="312"/>
      <c r="E252" s="312"/>
      <c r="F252" s="312"/>
      <c r="G252" s="312"/>
      <c r="H252" s="312"/>
      <c r="I252" s="312"/>
      <c r="J252" s="312"/>
      <c r="K252" s="312"/>
      <c r="L252" s="312"/>
      <c r="M252" s="312"/>
      <c r="N252" s="312"/>
      <c r="O252" s="312"/>
    </row>
    <row r="253" spans="1:15" x14ac:dyDescent="0.2">
      <c r="A253" s="312"/>
      <c r="B253" s="312"/>
      <c r="C253" s="313"/>
      <c r="D253" s="312"/>
      <c r="E253" s="312"/>
      <c r="F253" s="312"/>
      <c r="G253" s="312"/>
      <c r="H253" s="312"/>
      <c r="I253" s="312"/>
      <c r="J253" s="312"/>
      <c r="K253" s="312"/>
      <c r="L253" s="312"/>
      <c r="M253" s="312"/>
      <c r="N253" s="312"/>
      <c r="O253" s="312"/>
    </row>
    <row r="254" spans="1:15" x14ac:dyDescent="0.2">
      <c r="A254" s="312"/>
      <c r="B254" s="312"/>
      <c r="C254" s="313"/>
      <c r="D254" s="312"/>
      <c r="E254" s="312"/>
      <c r="F254" s="312"/>
      <c r="G254" s="312"/>
      <c r="H254" s="312"/>
      <c r="I254" s="312"/>
      <c r="J254" s="312"/>
      <c r="K254" s="312"/>
      <c r="L254" s="312"/>
      <c r="M254" s="312"/>
      <c r="N254" s="312"/>
      <c r="O254" s="312"/>
    </row>
    <row r="255" spans="1:15" x14ac:dyDescent="0.2">
      <c r="A255" s="312"/>
      <c r="B255" s="312"/>
      <c r="C255" s="313"/>
      <c r="D255" s="312"/>
      <c r="E255" s="312"/>
      <c r="F255" s="312"/>
      <c r="G255" s="312"/>
      <c r="H255" s="312"/>
      <c r="I255" s="312"/>
      <c r="J255" s="312"/>
      <c r="K255" s="312"/>
      <c r="L255" s="312"/>
      <c r="M255" s="312"/>
      <c r="N255" s="312"/>
      <c r="O255" s="312"/>
    </row>
    <row r="256" spans="1:15" x14ac:dyDescent="0.2">
      <c r="A256" s="312"/>
      <c r="B256" s="312"/>
      <c r="C256" s="313"/>
      <c r="D256" s="312"/>
      <c r="E256" s="312"/>
      <c r="F256" s="312"/>
      <c r="G256" s="312"/>
      <c r="H256" s="312"/>
      <c r="I256" s="312"/>
      <c r="J256" s="312"/>
      <c r="K256" s="312"/>
      <c r="L256" s="312"/>
      <c r="M256" s="312"/>
      <c r="N256" s="312"/>
      <c r="O256" s="312"/>
    </row>
    <row r="257" spans="1:15" x14ac:dyDescent="0.2">
      <c r="A257" s="312"/>
      <c r="B257" s="312"/>
      <c r="C257" s="313"/>
      <c r="D257" s="312"/>
      <c r="E257" s="312"/>
      <c r="F257" s="312"/>
      <c r="G257" s="312"/>
      <c r="H257" s="312"/>
      <c r="I257" s="312"/>
      <c r="J257" s="312"/>
      <c r="K257" s="312"/>
      <c r="L257" s="312"/>
      <c r="M257" s="312"/>
      <c r="N257" s="312"/>
      <c r="O257" s="312"/>
    </row>
    <row r="258" spans="1:15" x14ac:dyDescent="0.2">
      <c r="A258" s="312"/>
      <c r="B258" s="312"/>
      <c r="C258" s="313"/>
      <c r="D258" s="312"/>
      <c r="E258" s="312"/>
      <c r="F258" s="312"/>
      <c r="G258" s="312"/>
      <c r="H258" s="312"/>
      <c r="I258" s="312"/>
      <c r="J258" s="312"/>
      <c r="K258" s="312"/>
      <c r="L258" s="312"/>
      <c r="M258" s="312"/>
      <c r="N258" s="312"/>
      <c r="O258" s="312"/>
    </row>
    <row r="259" spans="1:15" x14ac:dyDescent="0.2">
      <c r="A259" s="312"/>
      <c r="B259" s="312"/>
      <c r="C259" s="313"/>
      <c r="D259" s="312"/>
      <c r="E259" s="312"/>
      <c r="F259" s="312"/>
      <c r="G259" s="312"/>
      <c r="H259" s="312"/>
      <c r="I259" s="312"/>
      <c r="J259" s="312"/>
      <c r="K259" s="312"/>
      <c r="L259" s="312"/>
      <c r="M259" s="312"/>
      <c r="N259" s="312"/>
      <c r="O259" s="312"/>
    </row>
    <row r="260" spans="1:15" x14ac:dyDescent="0.2">
      <c r="A260" s="312"/>
      <c r="B260" s="312"/>
      <c r="C260" s="313"/>
      <c r="D260" s="312"/>
      <c r="E260" s="312"/>
      <c r="F260" s="312"/>
      <c r="G260" s="312"/>
      <c r="H260" s="312"/>
      <c r="I260" s="312"/>
      <c r="J260" s="312"/>
      <c r="K260" s="312"/>
      <c r="L260" s="312"/>
      <c r="M260" s="312"/>
      <c r="N260" s="312"/>
      <c r="O260" s="312"/>
    </row>
    <row r="261" spans="1:15" x14ac:dyDescent="0.2">
      <c r="A261" s="312"/>
      <c r="B261" s="312"/>
      <c r="C261" s="313"/>
      <c r="D261" s="312"/>
      <c r="E261" s="312"/>
      <c r="F261" s="312"/>
      <c r="G261" s="312"/>
      <c r="H261" s="312"/>
      <c r="I261" s="312"/>
      <c r="J261" s="312"/>
      <c r="K261" s="312"/>
      <c r="L261" s="312"/>
      <c r="M261" s="312"/>
      <c r="N261" s="312"/>
      <c r="O261" s="312"/>
    </row>
    <row r="262" spans="1:15" x14ac:dyDescent="0.2">
      <c r="A262" s="312"/>
      <c r="B262" s="312"/>
      <c r="C262" s="313"/>
      <c r="D262" s="312"/>
      <c r="E262" s="312"/>
      <c r="F262" s="312"/>
      <c r="G262" s="312"/>
      <c r="H262" s="312"/>
      <c r="I262" s="312"/>
      <c r="J262" s="312"/>
      <c r="K262" s="312"/>
      <c r="L262" s="312"/>
      <c r="M262" s="312"/>
      <c r="N262" s="312"/>
      <c r="O262" s="312"/>
    </row>
    <row r="263" spans="1:15" x14ac:dyDescent="0.2">
      <c r="A263" s="312"/>
      <c r="B263" s="312"/>
      <c r="C263" s="313"/>
      <c r="D263" s="312"/>
      <c r="E263" s="312"/>
      <c r="F263" s="312"/>
      <c r="G263" s="312"/>
      <c r="H263" s="312"/>
      <c r="I263" s="312"/>
      <c r="J263" s="312"/>
      <c r="K263" s="312"/>
      <c r="L263" s="312"/>
      <c r="M263" s="312"/>
      <c r="N263" s="312"/>
      <c r="O263" s="312"/>
    </row>
    <row r="264" spans="1:15" x14ac:dyDescent="0.2">
      <c r="A264" s="312"/>
      <c r="B264" s="312"/>
      <c r="C264" s="313"/>
      <c r="D264" s="312"/>
      <c r="E264" s="312"/>
      <c r="F264" s="312"/>
      <c r="G264" s="312"/>
      <c r="H264" s="312"/>
      <c r="I264" s="312"/>
      <c r="J264" s="312"/>
      <c r="K264" s="312"/>
      <c r="L264" s="312"/>
      <c r="M264" s="312"/>
      <c r="N264" s="312"/>
      <c r="O264" s="312"/>
    </row>
    <row r="265" spans="1:15" x14ac:dyDescent="0.2">
      <c r="A265" s="312"/>
      <c r="B265" s="312"/>
      <c r="C265" s="313"/>
      <c r="D265" s="312"/>
      <c r="E265" s="312"/>
      <c r="F265" s="312"/>
      <c r="G265" s="312"/>
      <c r="H265" s="312"/>
      <c r="I265" s="312"/>
      <c r="J265" s="312"/>
      <c r="K265" s="312"/>
      <c r="L265" s="312"/>
      <c r="M265" s="312"/>
      <c r="N265" s="312"/>
      <c r="O265" s="312"/>
    </row>
    <row r="266" spans="1:15" x14ac:dyDescent="0.2">
      <c r="A266" s="312"/>
      <c r="B266" s="312"/>
      <c r="C266" s="313"/>
      <c r="D266" s="312"/>
      <c r="E266" s="312"/>
      <c r="F266" s="312"/>
      <c r="G266" s="312"/>
      <c r="H266" s="312"/>
      <c r="I266" s="312"/>
      <c r="J266" s="312"/>
      <c r="K266" s="312"/>
      <c r="L266" s="312"/>
      <c r="M266" s="312"/>
      <c r="N266" s="312"/>
      <c r="O266" s="312"/>
    </row>
    <row r="267" spans="1:15" x14ac:dyDescent="0.2">
      <c r="A267" s="312"/>
      <c r="B267" s="312"/>
      <c r="C267" s="313"/>
      <c r="D267" s="312"/>
      <c r="E267" s="312"/>
      <c r="F267" s="312"/>
      <c r="G267" s="312"/>
      <c r="H267" s="312"/>
      <c r="I267" s="312"/>
      <c r="J267" s="312"/>
      <c r="K267" s="312"/>
      <c r="L267" s="312"/>
      <c r="M267" s="312"/>
      <c r="N267" s="312"/>
      <c r="O267" s="312"/>
    </row>
    <row r="268" spans="1:15" x14ac:dyDescent="0.2">
      <c r="A268" s="312"/>
      <c r="B268" s="312"/>
      <c r="C268" s="313"/>
      <c r="D268" s="312"/>
      <c r="E268" s="312"/>
      <c r="F268" s="312"/>
      <c r="G268" s="312"/>
      <c r="H268" s="312"/>
      <c r="I268" s="312"/>
      <c r="J268" s="312"/>
      <c r="K268" s="312"/>
      <c r="L268" s="312"/>
      <c r="M268" s="312"/>
      <c r="N268" s="312"/>
      <c r="O268" s="312"/>
    </row>
    <row r="269" spans="1:15" x14ac:dyDescent="0.2">
      <c r="A269" s="312"/>
      <c r="B269" s="312"/>
      <c r="C269" s="313"/>
      <c r="D269" s="312"/>
      <c r="E269" s="312"/>
      <c r="F269" s="312"/>
      <c r="G269" s="312"/>
      <c r="H269" s="312"/>
      <c r="I269" s="312"/>
      <c r="J269" s="312"/>
      <c r="K269" s="312"/>
      <c r="L269" s="312"/>
      <c r="M269" s="312"/>
      <c r="N269" s="312"/>
      <c r="O269" s="312"/>
    </row>
    <row r="270" spans="1:15" x14ac:dyDescent="0.2">
      <c r="A270" s="312"/>
      <c r="B270" s="312"/>
      <c r="C270" s="313"/>
      <c r="D270" s="312"/>
      <c r="E270" s="312"/>
      <c r="F270" s="312"/>
      <c r="G270" s="312"/>
      <c r="H270" s="312"/>
      <c r="I270" s="312"/>
      <c r="J270" s="312"/>
      <c r="K270" s="312"/>
      <c r="L270" s="312"/>
      <c r="M270" s="312"/>
      <c r="N270" s="312"/>
      <c r="O270" s="312"/>
    </row>
    <row r="271" spans="1:15" x14ac:dyDescent="0.2">
      <c r="A271" s="312"/>
      <c r="B271" s="312"/>
      <c r="C271" s="313"/>
      <c r="D271" s="312"/>
      <c r="E271" s="312"/>
      <c r="F271" s="312"/>
      <c r="G271" s="312"/>
      <c r="H271" s="312"/>
      <c r="I271" s="312"/>
      <c r="J271" s="312"/>
      <c r="K271" s="312"/>
      <c r="L271" s="312"/>
      <c r="M271" s="312"/>
      <c r="N271" s="312"/>
      <c r="O271" s="312"/>
    </row>
    <row r="272" spans="1:15" x14ac:dyDescent="0.2">
      <c r="A272" s="312"/>
      <c r="B272" s="312"/>
      <c r="C272" s="313"/>
      <c r="D272" s="312"/>
      <c r="E272" s="312"/>
      <c r="F272" s="312"/>
      <c r="G272" s="312"/>
      <c r="H272" s="312"/>
      <c r="I272" s="312"/>
      <c r="J272" s="312"/>
      <c r="K272" s="312"/>
      <c r="L272" s="312"/>
      <c r="M272" s="312"/>
      <c r="N272" s="312"/>
      <c r="O272" s="312"/>
    </row>
    <row r="273" spans="1:15" x14ac:dyDescent="0.2">
      <c r="A273" s="312"/>
      <c r="B273" s="312"/>
      <c r="C273" s="313"/>
      <c r="D273" s="312"/>
      <c r="E273" s="312"/>
      <c r="F273" s="312"/>
      <c r="G273" s="312"/>
      <c r="H273" s="312"/>
      <c r="I273" s="312"/>
      <c r="J273" s="312"/>
      <c r="K273" s="312"/>
      <c r="L273" s="312"/>
      <c r="M273" s="312"/>
      <c r="N273" s="312"/>
      <c r="O273" s="312"/>
    </row>
    <row r="274" spans="1:15" x14ac:dyDescent="0.2">
      <c r="A274" s="312"/>
      <c r="B274" s="312"/>
      <c r="C274" s="313"/>
      <c r="D274" s="312"/>
      <c r="E274" s="312"/>
      <c r="F274" s="312"/>
      <c r="G274" s="312"/>
      <c r="H274" s="312"/>
      <c r="I274" s="312"/>
      <c r="J274" s="312"/>
      <c r="K274" s="312"/>
      <c r="L274" s="312"/>
      <c r="M274" s="312"/>
      <c r="N274" s="312"/>
      <c r="O274" s="312"/>
    </row>
    <row r="275" spans="1:15" x14ac:dyDescent="0.2">
      <c r="A275" s="312"/>
      <c r="B275" s="312"/>
      <c r="C275" s="313"/>
      <c r="D275" s="312"/>
      <c r="E275" s="312"/>
      <c r="F275" s="312"/>
      <c r="G275" s="312"/>
      <c r="H275" s="312"/>
      <c r="I275" s="312"/>
      <c r="J275" s="312"/>
      <c r="K275" s="312"/>
      <c r="L275" s="312"/>
      <c r="M275" s="312"/>
      <c r="N275" s="312"/>
      <c r="O275" s="312"/>
    </row>
    <row r="276" spans="1:15" x14ac:dyDescent="0.2">
      <c r="A276" s="312"/>
      <c r="B276" s="312"/>
      <c r="C276" s="313"/>
      <c r="D276" s="312"/>
      <c r="E276" s="312"/>
      <c r="F276" s="312"/>
      <c r="G276" s="312"/>
      <c r="H276" s="312"/>
      <c r="I276" s="312"/>
      <c r="J276" s="312"/>
      <c r="K276" s="312"/>
      <c r="L276" s="312"/>
      <c r="M276" s="312"/>
      <c r="N276" s="312"/>
      <c r="O276" s="312"/>
    </row>
    <row r="277" spans="1:15" x14ac:dyDescent="0.2">
      <c r="A277" s="312"/>
      <c r="B277" s="312"/>
      <c r="C277" s="313"/>
      <c r="D277" s="312"/>
      <c r="E277" s="312"/>
      <c r="F277" s="312"/>
      <c r="G277" s="312"/>
      <c r="H277" s="312"/>
      <c r="I277" s="312"/>
      <c r="J277" s="312"/>
      <c r="K277" s="312"/>
      <c r="L277" s="312"/>
      <c r="M277" s="312"/>
      <c r="N277" s="312"/>
      <c r="O277" s="312"/>
    </row>
    <row r="278" spans="1:15" x14ac:dyDescent="0.2">
      <c r="A278" s="312"/>
      <c r="B278" s="312"/>
      <c r="C278" s="313"/>
      <c r="D278" s="312"/>
      <c r="E278" s="312"/>
      <c r="F278" s="312"/>
      <c r="G278" s="312"/>
      <c r="H278" s="312"/>
      <c r="I278" s="312"/>
      <c r="J278" s="312"/>
      <c r="K278" s="312"/>
      <c r="L278" s="312"/>
      <c r="M278" s="312"/>
      <c r="N278" s="312"/>
      <c r="O278" s="312"/>
    </row>
    <row r="279" spans="1:15" x14ac:dyDescent="0.2">
      <c r="A279" s="312"/>
      <c r="B279" s="312"/>
      <c r="C279" s="313"/>
      <c r="D279" s="312"/>
      <c r="E279" s="312"/>
      <c r="F279" s="312"/>
      <c r="G279" s="312"/>
      <c r="H279" s="312"/>
      <c r="I279" s="312"/>
      <c r="J279" s="312"/>
      <c r="K279" s="312"/>
      <c r="L279" s="312"/>
      <c r="M279" s="312"/>
      <c r="N279" s="312"/>
      <c r="O279" s="312"/>
    </row>
    <row r="280" spans="1:15" x14ac:dyDescent="0.2">
      <c r="A280" s="312"/>
      <c r="B280" s="312"/>
      <c r="C280" s="313"/>
      <c r="D280" s="312"/>
      <c r="E280" s="312"/>
      <c r="F280" s="312"/>
      <c r="G280" s="312"/>
      <c r="H280" s="312"/>
      <c r="I280" s="312"/>
      <c r="J280" s="312"/>
      <c r="K280" s="312"/>
      <c r="L280" s="312"/>
      <c r="M280" s="312"/>
      <c r="N280" s="312"/>
      <c r="O280" s="312"/>
    </row>
    <row r="281" spans="1:15" x14ac:dyDescent="0.2">
      <c r="A281" s="312"/>
      <c r="B281" s="312"/>
      <c r="C281" s="313"/>
      <c r="D281" s="312"/>
      <c r="E281" s="312"/>
      <c r="F281" s="312"/>
      <c r="G281" s="312"/>
      <c r="H281" s="312"/>
      <c r="I281" s="312"/>
      <c r="J281" s="312"/>
      <c r="K281" s="312"/>
      <c r="L281" s="312"/>
      <c r="M281" s="312"/>
      <c r="N281" s="312"/>
      <c r="O281" s="312"/>
    </row>
    <row r="282" spans="1:15" x14ac:dyDescent="0.2">
      <c r="A282" s="312"/>
      <c r="B282" s="312"/>
      <c r="C282" s="313"/>
      <c r="D282" s="312"/>
      <c r="E282" s="312"/>
      <c r="F282" s="312"/>
      <c r="G282" s="312"/>
      <c r="H282" s="312"/>
      <c r="I282" s="312"/>
      <c r="J282" s="312"/>
      <c r="K282" s="312"/>
      <c r="L282" s="312"/>
      <c r="M282" s="312"/>
      <c r="N282" s="312"/>
      <c r="O282" s="312"/>
    </row>
    <row r="283" spans="1:15" x14ac:dyDescent="0.2">
      <c r="A283" s="312"/>
      <c r="B283" s="312"/>
      <c r="C283" s="313"/>
      <c r="D283" s="312"/>
      <c r="E283" s="312"/>
      <c r="F283" s="312"/>
      <c r="G283" s="312"/>
      <c r="H283" s="312"/>
      <c r="I283" s="312"/>
      <c r="J283" s="312"/>
      <c r="K283" s="312"/>
      <c r="L283" s="312"/>
      <c r="M283" s="312"/>
      <c r="N283" s="312"/>
      <c r="O283" s="312"/>
    </row>
    <row r="284" spans="1:15" x14ac:dyDescent="0.2">
      <c r="A284" s="312"/>
      <c r="B284" s="312"/>
      <c r="C284" s="313"/>
      <c r="D284" s="312"/>
      <c r="E284" s="312"/>
      <c r="F284" s="312"/>
      <c r="G284" s="312"/>
      <c r="H284" s="312"/>
      <c r="I284" s="312"/>
      <c r="J284" s="312"/>
      <c r="K284" s="312"/>
      <c r="L284" s="312"/>
      <c r="M284" s="312"/>
      <c r="N284" s="312"/>
      <c r="O284" s="312"/>
    </row>
    <row r="285" spans="1:15" x14ac:dyDescent="0.2">
      <c r="A285" s="312"/>
      <c r="B285" s="312"/>
      <c r="C285" s="313"/>
      <c r="D285" s="312"/>
      <c r="E285" s="312"/>
      <c r="F285" s="312"/>
      <c r="G285" s="312"/>
      <c r="H285" s="312"/>
      <c r="I285" s="312"/>
      <c r="J285" s="312"/>
      <c r="K285" s="312"/>
      <c r="L285" s="312"/>
      <c r="M285" s="312"/>
      <c r="N285" s="312"/>
      <c r="O285" s="312"/>
    </row>
    <row r="286" spans="1:15" x14ac:dyDescent="0.2">
      <c r="A286" s="312"/>
      <c r="B286" s="312"/>
      <c r="C286" s="313"/>
      <c r="D286" s="312"/>
      <c r="E286" s="312"/>
      <c r="F286" s="312"/>
      <c r="G286" s="312"/>
      <c r="H286" s="312"/>
      <c r="I286" s="312"/>
      <c r="J286" s="312"/>
      <c r="K286" s="312"/>
      <c r="L286" s="312"/>
      <c r="M286" s="312"/>
      <c r="N286" s="312"/>
      <c r="O286" s="312"/>
    </row>
    <row r="287" spans="1:15" x14ac:dyDescent="0.2">
      <c r="A287" s="312"/>
      <c r="B287" s="312"/>
      <c r="C287" s="313"/>
      <c r="D287" s="312"/>
      <c r="E287" s="312"/>
      <c r="F287" s="312"/>
      <c r="G287" s="312"/>
      <c r="H287" s="312"/>
      <c r="I287" s="312"/>
      <c r="J287" s="312"/>
      <c r="K287" s="312"/>
      <c r="L287" s="312"/>
      <c r="M287" s="312"/>
      <c r="N287" s="312"/>
      <c r="O287" s="312"/>
    </row>
    <row r="288" spans="1:15" x14ac:dyDescent="0.2">
      <c r="A288" s="312"/>
      <c r="B288" s="312"/>
      <c r="C288" s="313"/>
      <c r="D288" s="312"/>
      <c r="E288" s="312"/>
      <c r="F288" s="312"/>
      <c r="G288" s="312"/>
      <c r="H288" s="312"/>
      <c r="I288" s="312"/>
      <c r="J288" s="312"/>
      <c r="K288" s="312"/>
      <c r="L288" s="312"/>
      <c r="M288" s="312"/>
      <c r="N288" s="312"/>
      <c r="O288" s="312"/>
    </row>
    <row r="289" spans="1:15" x14ac:dyDescent="0.2">
      <c r="A289" s="312"/>
      <c r="B289" s="312"/>
      <c r="C289" s="313"/>
      <c r="D289" s="312"/>
      <c r="E289" s="312"/>
      <c r="F289" s="312"/>
      <c r="G289" s="312"/>
      <c r="H289" s="312"/>
      <c r="I289" s="312"/>
      <c r="J289" s="312"/>
      <c r="K289" s="312"/>
      <c r="L289" s="312"/>
      <c r="M289" s="312"/>
      <c r="N289" s="312"/>
      <c r="O289" s="312"/>
    </row>
    <row r="290" spans="1:15" x14ac:dyDescent="0.2">
      <c r="A290" s="312"/>
      <c r="B290" s="312"/>
      <c r="C290" s="313"/>
      <c r="D290" s="312"/>
      <c r="E290" s="312"/>
      <c r="F290" s="312"/>
      <c r="G290" s="312"/>
      <c r="H290" s="312"/>
      <c r="I290" s="312"/>
      <c r="J290" s="312"/>
      <c r="K290" s="312"/>
      <c r="L290" s="312"/>
      <c r="M290" s="312"/>
      <c r="N290" s="312"/>
      <c r="O290" s="312"/>
    </row>
    <row r="291" spans="1:15" x14ac:dyDescent="0.2">
      <c r="A291" s="312"/>
      <c r="B291" s="312"/>
      <c r="C291" s="313"/>
      <c r="D291" s="312"/>
      <c r="E291" s="312"/>
      <c r="F291" s="312"/>
      <c r="G291" s="312"/>
      <c r="H291" s="312"/>
      <c r="I291" s="312"/>
      <c r="J291" s="312"/>
      <c r="K291" s="312"/>
      <c r="L291" s="312"/>
      <c r="M291" s="312"/>
      <c r="N291" s="312"/>
      <c r="O291" s="312"/>
    </row>
    <row r="292" spans="1:15" x14ac:dyDescent="0.2">
      <c r="A292" s="312"/>
      <c r="B292" s="312"/>
      <c r="C292" s="313"/>
      <c r="D292" s="312"/>
      <c r="E292" s="312"/>
      <c r="F292" s="312"/>
      <c r="G292" s="312"/>
      <c r="H292" s="312"/>
      <c r="I292" s="312"/>
      <c r="J292" s="312"/>
      <c r="K292" s="312"/>
      <c r="L292" s="312"/>
      <c r="M292" s="312"/>
      <c r="N292" s="312"/>
      <c r="O292" s="312"/>
    </row>
    <row r="293" spans="1:15" x14ac:dyDescent="0.2">
      <c r="A293" s="312"/>
      <c r="B293" s="312"/>
      <c r="C293" s="313"/>
      <c r="D293" s="312"/>
      <c r="E293" s="312"/>
      <c r="F293" s="312"/>
      <c r="G293" s="312"/>
      <c r="H293" s="312"/>
      <c r="I293" s="312"/>
      <c r="J293" s="312"/>
      <c r="K293" s="312"/>
      <c r="L293" s="312"/>
      <c r="M293" s="312"/>
      <c r="N293" s="312"/>
      <c r="O293" s="312"/>
    </row>
    <row r="294" spans="1:15" x14ac:dyDescent="0.2">
      <c r="A294" s="312"/>
      <c r="B294" s="312"/>
      <c r="C294" s="313"/>
      <c r="D294" s="312"/>
      <c r="E294" s="312"/>
      <c r="F294" s="312"/>
      <c r="G294" s="312"/>
      <c r="H294" s="312"/>
      <c r="I294" s="312"/>
      <c r="J294" s="312"/>
      <c r="K294" s="312"/>
      <c r="L294" s="312"/>
      <c r="M294" s="312"/>
      <c r="N294" s="312"/>
      <c r="O294" s="312"/>
    </row>
    <row r="295" spans="1:15" x14ac:dyDescent="0.2">
      <c r="A295" s="312"/>
      <c r="B295" s="312"/>
      <c r="C295" s="313"/>
      <c r="D295" s="312"/>
      <c r="E295" s="312"/>
      <c r="F295" s="312"/>
      <c r="G295" s="312"/>
      <c r="H295" s="312"/>
      <c r="I295" s="312"/>
      <c r="J295" s="312"/>
      <c r="K295" s="312"/>
      <c r="L295" s="312"/>
      <c r="M295" s="312"/>
      <c r="N295" s="312"/>
      <c r="O295" s="312"/>
    </row>
    <row r="296" spans="1:15" x14ac:dyDescent="0.2">
      <c r="A296" s="312"/>
      <c r="B296" s="312"/>
      <c r="C296" s="313"/>
      <c r="D296" s="312"/>
      <c r="E296" s="312"/>
      <c r="F296" s="312"/>
      <c r="G296" s="312"/>
      <c r="H296" s="312"/>
      <c r="I296" s="312"/>
      <c r="J296" s="312"/>
      <c r="K296" s="312"/>
      <c r="L296" s="312"/>
      <c r="M296" s="312"/>
      <c r="N296" s="312"/>
      <c r="O296" s="312"/>
    </row>
    <row r="297" spans="1:15" x14ac:dyDescent="0.2">
      <c r="A297" s="312"/>
      <c r="B297" s="312"/>
      <c r="C297" s="313"/>
      <c r="D297" s="312"/>
      <c r="E297" s="312"/>
      <c r="F297" s="312"/>
      <c r="G297" s="312"/>
      <c r="H297" s="312"/>
      <c r="I297" s="312"/>
      <c r="J297" s="312"/>
      <c r="K297" s="312"/>
      <c r="L297" s="312"/>
      <c r="M297" s="312"/>
      <c r="N297" s="312"/>
      <c r="O297" s="312"/>
    </row>
    <row r="298" spans="1:15" x14ac:dyDescent="0.2">
      <c r="A298" s="312"/>
      <c r="B298" s="312"/>
      <c r="C298" s="313"/>
      <c r="D298" s="312"/>
      <c r="E298" s="312"/>
      <c r="F298" s="312"/>
      <c r="G298" s="312"/>
      <c r="H298" s="312"/>
      <c r="I298" s="312"/>
      <c r="J298" s="312"/>
      <c r="K298" s="312"/>
      <c r="L298" s="312"/>
      <c r="M298" s="312"/>
      <c r="N298" s="312"/>
      <c r="O298" s="312"/>
    </row>
    <row r="299" spans="1:15" x14ac:dyDescent="0.2">
      <c r="A299" s="312"/>
      <c r="B299" s="312"/>
      <c r="C299" s="313"/>
      <c r="D299" s="312"/>
      <c r="E299" s="312"/>
      <c r="F299" s="312"/>
      <c r="G299" s="312"/>
      <c r="H299" s="312"/>
      <c r="I299" s="312"/>
      <c r="J299" s="312"/>
      <c r="K299" s="312"/>
      <c r="L299" s="312"/>
      <c r="M299" s="312"/>
      <c r="N299" s="312"/>
      <c r="O299" s="312"/>
    </row>
    <row r="300" spans="1:15" x14ac:dyDescent="0.2">
      <c r="A300" s="312"/>
      <c r="B300" s="312"/>
      <c r="C300" s="313"/>
      <c r="D300" s="312"/>
      <c r="E300" s="312"/>
      <c r="F300" s="312"/>
      <c r="G300" s="312"/>
      <c r="H300" s="312"/>
      <c r="I300" s="312"/>
      <c r="J300" s="312"/>
      <c r="K300" s="312"/>
      <c r="L300" s="312"/>
      <c r="M300" s="312"/>
      <c r="N300" s="312"/>
      <c r="O300" s="312"/>
    </row>
    <row r="301" spans="1:15" x14ac:dyDescent="0.2">
      <c r="A301" s="312"/>
      <c r="B301" s="312"/>
      <c r="C301" s="313"/>
      <c r="D301" s="312"/>
      <c r="E301" s="312"/>
      <c r="F301" s="312"/>
      <c r="G301" s="312"/>
      <c r="H301" s="312"/>
      <c r="I301" s="312"/>
      <c r="J301" s="312"/>
      <c r="K301" s="312"/>
      <c r="L301" s="312"/>
      <c r="M301" s="312"/>
      <c r="N301" s="312"/>
      <c r="O301" s="312"/>
    </row>
    <row r="302" spans="1:15" x14ac:dyDescent="0.2">
      <c r="A302" s="312"/>
      <c r="B302" s="312"/>
      <c r="C302" s="313"/>
      <c r="D302" s="312"/>
      <c r="E302" s="312"/>
      <c r="F302" s="312"/>
      <c r="G302" s="312"/>
      <c r="H302" s="312"/>
      <c r="I302" s="312"/>
      <c r="J302" s="312"/>
      <c r="K302" s="312"/>
      <c r="L302" s="312"/>
      <c r="M302" s="312"/>
      <c r="N302" s="312"/>
      <c r="O302" s="312"/>
    </row>
    <row r="303" spans="1:15" x14ac:dyDescent="0.2">
      <c r="A303" s="312"/>
      <c r="B303" s="312"/>
      <c r="C303" s="313"/>
      <c r="D303" s="312"/>
      <c r="E303" s="312"/>
      <c r="F303" s="312"/>
      <c r="G303" s="312"/>
      <c r="H303" s="312"/>
      <c r="I303" s="312"/>
      <c r="J303" s="312"/>
      <c r="K303" s="312"/>
      <c r="L303" s="312"/>
      <c r="M303" s="312"/>
      <c r="N303" s="312"/>
      <c r="O303" s="312"/>
    </row>
    <row r="304" spans="1:15" x14ac:dyDescent="0.2">
      <c r="A304" s="312"/>
      <c r="B304" s="312"/>
      <c r="C304" s="313"/>
      <c r="D304" s="312"/>
      <c r="E304" s="312"/>
      <c r="F304" s="312"/>
      <c r="G304" s="312"/>
      <c r="H304" s="312"/>
      <c r="I304" s="312"/>
      <c r="J304" s="312"/>
      <c r="K304" s="312"/>
      <c r="L304" s="312"/>
      <c r="M304" s="312"/>
      <c r="N304" s="312"/>
      <c r="O304" s="312"/>
    </row>
    <row r="305" spans="1:15" x14ac:dyDescent="0.2">
      <c r="A305" s="312"/>
      <c r="B305" s="312"/>
      <c r="C305" s="313"/>
      <c r="D305" s="312"/>
      <c r="E305" s="312"/>
      <c r="F305" s="312"/>
      <c r="G305" s="312"/>
      <c r="H305" s="312"/>
      <c r="I305" s="312"/>
      <c r="J305" s="312"/>
      <c r="K305" s="312"/>
      <c r="L305" s="312"/>
      <c r="M305" s="312"/>
      <c r="N305" s="312"/>
      <c r="O305" s="312"/>
    </row>
    <row r="306" spans="1:15" x14ac:dyDescent="0.2">
      <c r="A306" s="312"/>
      <c r="B306" s="312"/>
      <c r="C306" s="313"/>
      <c r="D306" s="312"/>
      <c r="E306" s="312"/>
      <c r="F306" s="312"/>
      <c r="G306" s="312"/>
      <c r="H306" s="312"/>
      <c r="I306" s="312"/>
      <c r="J306" s="312"/>
      <c r="K306" s="312"/>
      <c r="L306" s="312"/>
      <c r="M306" s="312"/>
      <c r="N306" s="312"/>
      <c r="O306" s="312"/>
    </row>
    <row r="307" spans="1:15" x14ac:dyDescent="0.2">
      <c r="A307" s="312"/>
      <c r="B307" s="312"/>
      <c r="C307" s="313"/>
      <c r="D307" s="312"/>
      <c r="E307" s="312"/>
      <c r="F307" s="312"/>
      <c r="G307" s="312"/>
      <c r="H307" s="312"/>
      <c r="I307" s="312"/>
      <c r="J307" s="312"/>
      <c r="K307" s="312"/>
      <c r="L307" s="312"/>
      <c r="M307" s="312"/>
      <c r="N307" s="312"/>
      <c r="O307" s="312"/>
    </row>
    <row r="308" spans="1:15" x14ac:dyDescent="0.2">
      <c r="A308" s="312"/>
      <c r="B308" s="312"/>
      <c r="C308" s="313"/>
      <c r="D308" s="312"/>
      <c r="E308" s="312"/>
      <c r="F308" s="312"/>
      <c r="G308" s="312"/>
      <c r="H308" s="312"/>
      <c r="I308" s="312"/>
      <c r="J308" s="312"/>
      <c r="K308" s="312"/>
      <c r="L308" s="312"/>
      <c r="M308" s="312"/>
      <c r="N308" s="312"/>
      <c r="O308" s="312"/>
    </row>
    <row r="309" spans="1:15" x14ac:dyDescent="0.2">
      <c r="A309" s="312"/>
      <c r="B309" s="312"/>
      <c r="C309" s="313"/>
      <c r="D309" s="312"/>
      <c r="E309" s="312"/>
      <c r="F309" s="312"/>
      <c r="G309" s="312"/>
      <c r="H309" s="312"/>
      <c r="I309" s="312"/>
      <c r="J309" s="312"/>
      <c r="K309" s="312"/>
      <c r="L309" s="312"/>
      <c r="M309" s="312"/>
      <c r="N309" s="312"/>
      <c r="O309" s="312"/>
    </row>
    <row r="310" spans="1:15" x14ac:dyDescent="0.2">
      <c r="A310" s="312"/>
      <c r="B310" s="312"/>
      <c r="C310" s="313"/>
      <c r="D310" s="312"/>
      <c r="E310" s="312"/>
      <c r="F310" s="312"/>
      <c r="G310" s="312"/>
      <c r="H310" s="312"/>
      <c r="I310" s="312"/>
      <c r="J310" s="312"/>
      <c r="K310" s="312"/>
      <c r="L310" s="312"/>
      <c r="M310" s="312"/>
      <c r="N310" s="312"/>
      <c r="O310" s="312"/>
    </row>
    <row r="311" spans="1:15" x14ac:dyDescent="0.2">
      <c r="A311" s="312"/>
      <c r="B311" s="312"/>
      <c r="C311" s="313"/>
      <c r="D311" s="312"/>
      <c r="E311" s="312"/>
      <c r="F311" s="312"/>
      <c r="G311" s="312"/>
      <c r="H311" s="312"/>
      <c r="I311" s="312"/>
      <c r="J311" s="312"/>
      <c r="K311" s="312"/>
      <c r="L311" s="312"/>
      <c r="M311" s="312"/>
      <c r="N311" s="312"/>
      <c r="O311" s="312"/>
    </row>
    <row r="312" spans="1:15" x14ac:dyDescent="0.2">
      <c r="A312" s="312"/>
      <c r="B312" s="312"/>
      <c r="C312" s="313"/>
      <c r="D312" s="312"/>
      <c r="E312" s="312"/>
      <c r="F312" s="312"/>
      <c r="G312" s="312"/>
      <c r="H312" s="312"/>
      <c r="I312" s="312"/>
      <c r="J312" s="312"/>
      <c r="K312" s="312"/>
      <c r="L312" s="312"/>
      <c r="M312" s="312"/>
      <c r="N312" s="312"/>
      <c r="O312" s="312"/>
    </row>
    <row r="313" spans="1:15" x14ac:dyDescent="0.2">
      <c r="A313" s="312"/>
      <c r="B313" s="312"/>
      <c r="C313" s="313"/>
      <c r="D313" s="312"/>
      <c r="E313" s="312"/>
      <c r="F313" s="312"/>
      <c r="G313" s="312"/>
      <c r="H313" s="312"/>
      <c r="I313" s="312"/>
      <c r="J313" s="312"/>
      <c r="K313" s="312"/>
      <c r="L313" s="312"/>
      <c r="M313" s="312"/>
      <c r="N313" s="312"/>
      <c r="O313" s="312"/>
    </row>
    <row r="314" spans="1:15" x14ac:dyDescent="0.2">
      <c r="A314" s="312"/>
      <c r="B314" s="312"/>
      <c r="C314" s="313"/>
      <c r="D314" s="312"/>
      <c r="E314" s="312"/>
      <c r="F314" s="312"/>
      <c r="G314" s="312"/>
      <c r="H314" s="312"/>
      <c r="I314" s="312"/>
      <c r="J314" s="312"/>
      <c r="K314" s="312"/>
      <c r="L314" s="312"/>
      <c r="M314" s="312"/>
      <c r="N314" s="312"/>
      <c r="O314" s="312"/>
    </row>
    <row r="315" spans="1:15" x14ac:dyDescent="0.2">
      <c r="A315" s="312"/>
      <c r="B315" s="312"/>
      <c r="C315" s="313"/>
      <c r="D315" s="312"/>
      <c r="E315" s="312"/>
      <c r="F315" s="312"/>
      <c r="G315" s="312"/>
      <c r="H315" s="312"/>
      <c r="I315" s="312"/>
      <c r="J315" s="312"/>
      <c r="K315" s="312"/>
      <c r="L315" s="312"/>
      <c r="M315" s="312"/>
      <c r="N315" s="312"/>
      <c r="O315" s="312"/>
    </row>
    <row r="316" spans="1:15" x14ac:dyDescent="0.2">
      <c r="A316" s="312"/>
      <c r="B316" s="312"/>
      <c r="C316" s="313"/>
      <c r="D316" s="312"/>
      <c r="E316" s="312"/>
      <c r="F316" s="312"/>
      <c r="G316" s="312"/>
      <c r="H316" s="312"/>
      <c r="I316" s="312"/>
      <c r="J316" s="312"/>
      <c r="K316" s="312"/>
      <c r="L316" s="312"/>
      <c r="M316" s="312"/>
      <c r="N316" s="312"/>
      <c r="O316" s="312"/>
    </row>
    <row r="317" spans="1:15" x14ac:dyDescent="0.2">
      <c r="A317" s="312"/>
      <c r="B317" s="312"/>
      <c r="C317" s="313"/>
      <c r="D317" s="312"/>
      <c r="E317" s="312"/>
      <c r="F317" s="312"/>
      <c r="G317" s="312"/>
      <c r="H317" s="312"/>
      <c r="I317" s="312"/>
      <c r="J317" s="312"/>
      <c r="K317" s="312"/>
      <c r="L317" s="312"/>
      <c r="M317" s="312"/>
      <c r="N317" s="312"/>
      <c r="O317" s="312"/>
    </row>
    <row r="318" spans="1:15" x14ac:dyDescent="0.2">
      <c r="A318" s="312"/>
      <c r="B318" s="312"/>
      <c r="C318" s="313"/>
      <c r="D318" s="312"/>
      <c r="E318" s="312"/>
      <c r="F318" s="312"/>
      <c r="G318" s="312"/>
      <c r="H318" s="312"/>
      <c r="I318" s="312"/>
      <c r="J318" s="312"/>
      <c r="K318" s="312"/>
      <c r="L318" s="312"/>
      <c r="M318" s="312"/>
      <c r="N318" s="312"/>
      <c r="O318" s="312"/>
    </row>
    <row r="319" spans="1:15" x14ac:dyDescent="0.2">
      <c r="A319" s="312"/>
      <c r="B319" s="312"/>
      <c r="C319" s="313"/>
      <c r="D319" s="312"/>
      <c r="E319" s="312"/>
      <c r="F319" s="312"/>
      <c r="G319" s="312"/>
      <c r="H319" s="312"/>
      <c r="I319" s="312"/>
      <c r="J319" s="312"/>
      <c r="K319" s="312"/>
      <c r="L319" s="312"/>
      <c r="M319" s="312"/>
      <c r="N319" s="312"/>
      <c r="O319" s="312"/>
    </row>
    <row r="320" spans="1:15" x14ac:dyDescent="0.2">
      <c r="A320" s="312"/>
      <c r="B320" s="312"/>
      <c r="C320" s="313"/>
      <c r="D320" s="312"/>
      <c r="E320" s="312"/>
      <c r="F320" s="312"/>
      <c r="G320" s="312"/>
      <c r="H320" s="312"/>
      <c r="I320" s="312"/>
      <c r="J320" s="312"/>
      <c r="K320" s="312"/>
      <c r="L320" s="312"/>
      <c r="M320" s="312"/>
      <c r="N320" s="312"/>
      <c r="O320" s="312"/>
    </row>
    <row r="321" spans="1:15" x14ac:dyDescent="0.2">
      <c r="A321" s="312"/>
      <c r="B321" s="312"/>
      <c r="C321" s="313"/>
      <c r="D321" s="312"/>
      <c r="E321" s="312"/>
      <c r="F321" s="312"/>
      <c r="G321" s="312"/>
      <c r="H321" s="312"/>
      <c r="I321" s="312"/>
      <c r="J321" s="312"/>
      <c r="K321" s="312"/>
      <c r="L321" s="312"/>
      <c r="M321" s="312"/>
      <c r="N321" s="312"/>
      <c r="O321" s="312"/>
    </row>
    <row r="322" spans="1:15" x14ac:dyDescent="0.2">
      <c r="A322" s="312"/>
      <c r="B322" s="312"/>
      <c r="C322" s="313"/>
      <c r="D322" s="312"/>
      <c r="E322" s="312"/>
      <c r="F322" s="312"/>
      <c r="G322" s="312"/>
      <c r="H322" s="312"/>
      <c r="I322" s="312"/>
      <c r="J322" s="312"/>
      <c r="K322" s="312"/>
      <c r="L322" s="312"/>
      <c r="M322" s="312"/>
      <c r="N322" s="312"/>
      <c r="O322" s="312"/>
    </row>
    <row r="323" spans="1:15" x14ac:dyDescent="0.2">
      <c r="A323" s="312"/>
      <c r="B323" s="312"/>
      <c r="C323" s="313"/>
      <c r="D323" s="312"/>
      <c r="E323" s="312"/>
      <c r="F323" s="312"/>
      <c r="G323" s="312"/>
      <c r="H323" s="312"/>
      <c r="I323" s="312"/>
      <c r="J323" s="312"/>
      <c r="K323" s="312"/>
      <c r="L323" s="312"/>
      <c r="M323" s="312"/>
      <c r="N323" s="312"/>
      <c r="O323" s="312"/>
    </row>
    <row r="324" spans="1:15" x14ac:dyDescent="0.2">
      <c r="A324" s="312"/>
      <c r="B324" s="312"/>
      <c r="C324" s="313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</row>
    <row r="325" spans="1:15" x14ac:dyDescent="0.2">
      <c r="A325" s="312"/>
      <c r="B325" s="312"/>
      <c r="C325" s="313"/>
      <c r="D325" s="312"/>
      <c r="E325" s="312"/>
      <c r="F325" s="312"/>
      <c r="G325" s="312"/>
      <c r="H325" s="312"/>
      <c r="I325" s="312"/>
      <c r="J325" s="312"/>
      <c r="K325" s="312"/>
      <c r="L325" s="312"/>
      <c r="M325" s="312"/>
      <c r="N325" s="312"/>
      <c r="O325" s="312"/>
    </row>
    <row r="326" spans="1:15" x14ac:dyDescent="0.2">
      <c r="A326" s="312"/>
      <c r="B326" s="312"/>
      <c r="C326" s="313"/>
      <c r="D326" s="312"/>
      <c r="E326" s="312"/>
      <c r="F326" s="312"/>
      <c r="G326" s="312"/>
      <c r="H326" s="312"/>
      <c r="I326" s="312"/>
      <c r="J326" s="312"/>
      <c r="K326" s="312"/>
      <c r="L326" s="312"/>
      <c r="M326" s="312"/>
      <c r="N326" s="312"/>
      <c r="O326" s="312"/>
    </row>
    <row r="327" spans="1:15" x14ac:dyDescent="0.2">
      <c r="A327" s="312"/>
      <c r="B327" s="312"/>
      <c r="C327" s="313"/>
      <c r="D327" s="312"/>
      <c r="E327" s="312"/>
      <c r="F327" s="312"/>
      <c r="G327" s="312"/>
      <c r="H327" s="312"/>
      <c r="I327" s="312"/>
      <c r="J327" s="312"/>
      <c r="K327" s="312"/>
      <c r="L327" s="312"/>
      <c r="M327" s="312"/>
      <c r="N327" s="312"/>
      <c r="O327" s="312"/>
    </row>
    <row r="328" spans="1:15" x14ac:dyDescent="0.2">
      <c r="A328" s="312"/>
      <c r="B328" s="312"/>
      <c r="C328" s="313"/>
      <c r="D328" s="312"/>
      <c r="E328" s="312"/>
      <c r="F328" s="312"/>
      <c r="G328" s="312"/>
      <c r="H328" s="312"/>
      <c r="I328" s="312"/>
      <c r="J328" s="312"/>
      <c r="K328" s="312"/>
      <c r="L328" s="312"/>
      <c r="M328" s="312"/>
      <c r="N328" s="312"/>
      <c r="O328" s="312"/>
    </row>
    <row r="329" spans="1:15" x14ac:dyDescent="0.2">
      <c r="A329" s="312"/>
      <c r="B329" s="312"/>
      <c r="C329" s="313"/>
      <c r="D329" s="312"/>
      <c r="E329" s="312"/>
      <c r="F329" s="312"/>
      <c r="G329" s="312"/>
      <c r="H329" s="312"/>
      <c r="I329" s="312"/>
      <c r="J329" s="312"/>
      <c r="K329" s="312"/>
      <c r="L329" s="312"/>
      <c r="M329" s="312"/>
      <c r="N329" s="312"/>
      <c r="O329" s="312"/>
    </row>
    <row r="330" spans="1:15" x14ac:dyDescent="0.2">
      <c r="A330" s="312"/>
      <c r="B330" s="312"/>
      <c r="C330" s="313"/>
      <c r="D330" s="312"/>
      <c r="E330" s="312"/>
      <c r="F330" s="312"/>
      <c r="G330" s="312"/>
      <c r="H330" s="312"/>
      <c r="I330" s="312"/>
      <c r="J330" s="312"/>
      <c r="K330" s="312"/>
      <c r="L330" s="312"/>
      <c r="M330" s="312"/>
      <c r="N330" s="312"/>
      <c r="O330" s="312"/>
    </row>
    <row r="331" spans="1:15" x14ac:dyDescent="0.2">
      <c r="A331" s="312"/>
      <c r="B331" s="312"/>
      <c r="C331" s="313"/>
      <c r="D331" s="312"/>
      <c r="E331" s="312"/>
      <c r="F331" s="312"/>
      <c r="G331" s="312"/>
      <c r="H331" s="312"/>
      <c r="I331" s="312"/>
      <c r="J331" s="312"/>
      <c r="K331" s="312"/>
      <c r="L331" s="312"/>
      <c r="M331" s="312"/>
      <c r="N331" s="312"/>
      <c r="O331" s="312"/>
    </row>
    <row r="332" spans="1:15" x14ac:dyDescent="0.2">
      <c r="A332" s="312"/>
      <c r="B332" s="312"/>
      <c r="C332" s="313"/>
      <c r="D332" s="312"/>
      <c r="E332" s="312"/>
      <c r="F332" s="312"/>
      <c r="G332" s="312"/>
      <c r="H332" s="312"/>
      <c r="I332" s="312"/>
      <c r="J332" s="312"/>
      <c r="K332" s="312"/>
      <c r="L332" s="312"/>
      <c r="M332" s="312"/>
      <c r="N332" s="312"/>
      <c r="O332" s="312"/>
    </row>
    <row r="333" spans="1:15" x14ac:dyDescent="0.2">
      <c r="A333" s="312"/>
      <c r="B333" s="312"/>
      <c r="C333" s="313"/>
      <c r="D333" s="312"/>
      <c r="E333" s="312"/>
      <c r="F333" s="312"/>
      <c r="G333" s="312"/>
      <c r="H333" s="312"/>
      <c r="I333" s="312"/>
      <c r="J333" s="312"/>
      <c r="K333" s="312"/>
      <c r="L333" s="312"/>
      <c r="M333" s="312"/>
      <c r="N333" s="312"/>
      <c r="O333" s="312"/>
    </row>
    <row r="334" spans="1:15" x14ac:dyDescent="0.2">
      <c r="A334" s="312"/>
      <c r="B334" s="312"/>
      <c r="C334" s="313"/>
      <c r="D334" s="312"/>
      <c r="E334" s="312"/>
      <c r="F334" s="312"/>
      <c r="G334" s="312"/>
      <c r="H334" s="312"/>
      <c r="I334" s="312"/>
      <c r="J334" s="312"/>
      <c r="K334" s="312"/>
      <c r="L334" s="312"/>
      <c r="M334" s="312"/>
      <c r="N334" s="312"/>
      <c r="O334" s="312"/>
    </row>
    <row r="335" spans="1:15" x14ac:dyDescent="0.2">
      <c r="A335" s="312"/>
      <c r="B335" s="312"/>
      <c r="C335" s="313"/>
      <c r="D335" s="312"/>
      <c r="E335" s="312"/>
      <c r="F335" s="312"/>
      <c r="G335" s="312"/>
      <c r="H335" s="312"/>
      <c r="I335" s="312"/>
      <c r="J335" s="312"/>
      <c r="K335" s="312"/>
      <c r="L335" s="312"/>
      <c r="M335" s="312"/>
      <c r="N335" s="312"/>
      <c r="O335" s="312"/>
    </row>
    <row r="336" spans="1:15" x14ac:dyDescent="0.2">
      <c r="A336" s="312"/>
      <c r="B336" s="312"/>
      <c r="C336" s="313"/>
      <c r="D336" s="312"/>
      <c r="E336" s="312"/>
      <c r="F336" s="312"/>
      <c r="G336" s="312"/>
      <c r="H336" s="312"/>
      <c r="I336" s="312"/>
      <c r="J336" s="312"/>
      <c r="K336" s="312"/>
      <c r="L336" s="312"/>
      <c r="M336" s="312"/>
      <c r="N336" s="312"/>
      <c r="O336" s="312"/>
    </row>
    <row r="337" spans="1:15" x14ac:dyDescent="0.2">
      <c r="A337" s="312"/>
      <c r="B337" s="312"/>
      <c r="C337" s="313"/>
      <c r="D337" s="312"/>
      <c r="E337" s="312"/>
      <c r="F337" s="312"/>
      <c r="G337" s="312"/>
      <c r="H337" s="312"/>
      <c r="I337" s="312"/>
      <c r="J337" s="312"/>
      <c r="K337" s="312"/>
      <c r="L337" s="312"/>
      <c r="M337" s="312"/>
      <c r="N337" s="312"/>
      <c r="O337" s="312"/>
    </row>
    <row r="338" spans="1:15" x14ac:dyDescent="0.2">
      <c r="A338" s="312"/>
      <c r="B338" s="312"/>
      <c r="C338" s="313"/>
      <c r="D338" s="312"/>
      <c r="E338" s="312"/>
      <c r="F338" s="312"/>
      <c r="G338" s="312"/>
      <c r="H338" s="312"/>
      <c r="I338" s="312"/>
      <c r="J338" s="312"/>
      <c r="K338" s="312"/>
      <c r="L338" s="312"/>
      <c r="M338" s="312"/>
      <c r="N338" s="312"/>
      <c r="O338" s="312"/>
    </row>
    <row r="339" spans="1:15" x14ac:dyDescent="0.2">
      <c r="A339" s="312"/>
      <c r="B339" s="312"/>
      <c r="C339" s="313"/>
      <c r="D339" s="312"/>
      <c r="E339" s="312"/>
      <c r="F339" s="312"/>
      <c r="G339" s="312"/>
      <c r="H339" s="312"/>
      <c r="I339" s="312"/>
      <c r="J339" s="312"/>
      <c r="K339" s="312"/>
      <c r="L339" s="312"/>
      <c r="M339" s="312"/>
      <c r="N339" s="312"/>
      <c r="O339" s="312"/>
    </row>
    <row r="340" spans="1:15" x14ac:dyDescent="0.2">
      <c r="A340" s="312"/>
      <c r="B340" s="312"/>
      <c r="C340" s="313"/>
      <c r="D340" s="312"/>
      <c r="E340" s="312"/>
      <c r="F340" s="312"/>
      <c r="G340" s="312"/>
      <c r="H340" s="312"/>
      <c r="I340" s="312"/>
      <c r="J340" s="312"/>
      <c r="K340" s="312"/>
      <c r="L340" s="312"/>
      <c r="M340" s="312"/>
      <c r="N340" s="312"/>
      <c r="O340" s="312"/>
    </row>
    <row r="341" spans="1:15" x14ac:dyDescent="0.2">
      <c r="A341" s="312"/>
      <c r="B341" s="312"/>
      <c r="C341" s="313"/>
      <c r="D341" s="312"/>
      <c r="E341" s="312"/>
      <c r="F341" s="312"/>
      <c r="G341" s="312"/>
      <c r="H341" s="312"/>
      <c r="I341" s="312"/>
      <c r="J341" s="312"/>
      <c r="K341" s="312"/>
      <c r="L341" s="312"/>
      <c r="M341" s="312"/>
      <c r="N341" s="312"/>
      <c r="O341" s="312"/>
    </row>
    <row r="342" spans="1:15" x14ac:dyDescent="0.2">
      <c r="A342" s="312"/>
      <c r="B342" s="312"/>
      <c r="C342" s="313"/>
      <c r="D342" s="312"/>
      <c r="E342" s="312"/>
      <c r="F342" s="312"/>
      <c r="G342" s="312"/>
      <c r="H342" s="312"/>
      <c r="I342" s="312"/>
      <c r="J342" s="312"/>
      <c r="K342" s="312"/>
      <c r="L342" s="312"/>
      <c r="M342" s="312"/>
      <c r="N342" s="312"/>
      <c r="O342" s="312"/>
    </row>
    <row r="343" spans="1:15" x14ac:dyDescent="0.2">
      <c r="A343" s="312"/>
      <c r="B343" s="312"/>
      <c r="C343" s="313"/>
      <c r="D343" s="312"/>
      <c r="E343" s="312"/>
      <c r="F343" s="312"/>
      <c r="G343" s="312"/>
      <c r="H343" s="312"/>
      <c r="I343" s="312"/>
      <c r="J343" s="312"/>
      <c r="K343" s="312"/>
      <c r="L343" s="312"/>
      <c r="M343" s="312"/>
      <c r="N343" s="312"/>
      <c r="O343" s="312"/>
    </row>
    <row r="344" spans="1:15" x14ac:dyDescent="0.2">
      <c r="A344" s="312"/>
      <c r="B344" s="312"/>
      <c r="C344" s="313"/>
      <c r="D344" s="312"/>
      <c r="E344" s="312"/>
      <c r="F344" s="312"/>
      <c r="G344" s="312"/>
      <c r="H344" s="312"/>
      <c r="I344" s="312"/>
      <c r="J344" s="312"/>
      <c r="K344" s="312"/>
      <c r="L344" s="312"/>
      <c r="M344" s="312"/>
      <c r="N344" s="312"/>
      <c r="O344" s="312"/>
    </row>
    <row r="345" spans="1:15" x14ac:dyDescent="0.2">
      <c r="A345" s="312"/>
      <c r="B345" s="312"/>
      <c r="C345" s="313"/>
      <c r="D345" s="312"/>
      <c r="E345" s="312"/>
      <c r="F345" s="312"/>
      <c r="G345" s="312"/>
      <c r="H345" s="312"/>
      <c r="I345" s="312"/>
      <c r="J345" s="312"/>
      <c r="K345" s="312"/>
      <c r="L345" s="312"/>
      <c r="M345" s="312"/>
      <c r="N345" s="312"/>
      <c r="O345" s="312"/>
    </row>
    <row r="346" spans="1:15" x14ac:dyDescent="0.2">
      <c r="A346" s="312"/>
      <c r="B346" s="312"/>
      <c r="C346" s="313"/>
      <c r="D346" s="312"/>
      <c r="E346" s="312"/>
      <c r="F346" s="312"/>
      <c r="G346" s="312"/>
      <c r="H346" s="312"/>
      <c r="I346" s="312"/>
      <c r="J346" s="312"/>
      <c r="K346" s="312"/>
      <c r="L346" s="312"/>
      <c r="M346" s="312"/>
      <c r="N346" s="312"/>
      <c r="O346" s="312"/>
    </row>
    <row r="347" spans="1:15" x14ac:dyDescent="0.2">
      <c r="A347" s="312"/>
      <c r="B347" s="312"/>
      <c r="C347" s="313"/>
      <c r="D347" s="312"/>
      <c r="E347" s="312"/>
      <c r="F347" s="312"/>
      <c r="G347" s="312"/>
      <c r="H347" s="312"/>
      <c r="I347" s="312"/>
      <c r="J347" s="312"/>
      <c r="K347" s="312"/>
      <c r="L347" s="312"/>
      <c r="M347" s="312"/>
      <c r="N347" s="312"/>
      <c r="O347" s="312"/>
    </row>
    <row r="348" spans="1:15" x14ac:dyDescent="0.2">
      <c r="A348" s="312"/>
      <c r="B348" s="312"/>
      <c r="C348" s="313"/>
      <c r="D348" s="312"/>
      <c r="E348" s="312"/>
      <c r="F348" s="312"/>
      <c r="G348" s="312"/>
      <c r="H348" s="312"/>
      <c r="I348" s="312"/>
      <c r="J348" s="312"/>
      <c r="K348" s="312"/>
      <c r="L348" s="312"/>
      <c r="M348" s="312"/>
      <c r="N348" s="312"/>
      <c r="O348" s="312"/>
    </row>
    <row r="349" spans="1:15" x14ac:dyDescent="0.2">
      <c r="A349" s="312"/>
      <c r="B349" s="312"/>
      <c r="C349" s="313"/>
      <c r="D349" s="312"/>
      <c r="E349" s="312"/>
      <c r="F349" s="312"/>
      <c r="G349" s="312"/>
      <c r="H349" s="312"/>
      <c r="I349" s="312"/>
      <c r="J349" s="312"/>
      <c r="K349" s="312"/>
      <c r="L349" s="312"/>
      <c r="M349" s="312"/>
      <c r="N349" s="312"/>
      <c r="O349" s="312"/>
    </row>
    <row r="350" spans="1:15" x14ac:dyDescent="0.2">
      <c r="A350" s="312"/>
      <c r="B350" s="312"/>
      <c r="C350" s="313"/>
      <c r="D350" s="312"/>
      <c r="E350" s="312"/>
      <c r="F350" s="312"/>
      <c r="G350" s="312"/>
      <c r="H350" s="312"/>
      <c r="I350" s="312"/>
      <c r="J350" s="312"/>
      <c r="K350" s="312"/>
      <c r="L350" s="312"/>
      <c r="M350" s="312"/>
      <c r="N350" s="312"/>
      <c r="O350" s="312"/>
    </row>
    <row r="351" spans="1:15" x14ac:dyDescent="0.2">
      <c r="A351" s="312"/>
      <c r="B351" s="312"/>
      <c r="C351" s="313"/>
      <c r="D351" s="312"/>
      <c r="E351" s="312"/>
      <c r="F351" s="312"/>
      <c r="G351" s="312"/>
      <c r="H351" s="312"/>
      <c r="I351" s="312"/>
      <c r="J351" s="312"/>
      <c r="K351" s="312"/>
      <c r="L351" s="312"/>
      <c r="M351" s="312"/>
      <c r="N351" s="312"/>
      <c r="O351" s="312"/>
    </row>
    <row r="352" spans="1:15" x14ac:dyDescent="0.2">
      <c r="A352" s="312"/>
      <c r="B352" s="312"/>
      <c r="C352" s="313"/>
      <c r="D352" s="312"/>
      <c r="E352" s="312"/>
      <c r="F352" s="312"/>
      <c r="G352" s="312"/>
      <c r="H352" s="312"/>
      <c r="I352" s="312"/>
      <c r="J352" s="312"/>
      <c r="K352" s="312"/>
      <c r="L352" s="312"/>
      <c r="M352" s="312"/>
      <c r="N352" s="312"/>
      <c r="O352" s="312"/>
    </row>
    <row r="353" spans="1:15" x14ac:dyDescent="0.2">
      <c r="A353" s="312"/>
      <c r="B353" s="312"/>
      <c r="C353" s="313"/>
      <c r="D353" s="312"/>
      <c r="E353" s="312"/>
      <c r="F353" s="312"/>
      <c r="G353" s="312"/>
      <c r="H353" s="312"/>
      <c r="I353" s="312"/>
      <c r="J353" s="312"/>
      <c r="K353" s="312"/>
      <c r="L353" s="312"/>
      <c r="M353" s="312"/>
      <c r="N353" s="312"/>
      <c r="O353" s="312"/>
    </row>
    <row r="354" spans="1:15" x14ac:dyDescent="0.2">
      <c r="A354" s="312"/>
      <c r="B354" s="312"/>
      <c r="C354" s="313"/>
      <c r="D354" s="312"/>
      <c r="E354" s="312"/>
      <c r="F354" s="312"/>
      <c r="G354" s="312"/>
      <c r="H354" s="312"/>
      <c r="I354" s="312"/>
      <c r="J354" s="312"/>
      <c r="K354" s="312"/>
      <c r="L354" s="312"/>
      <c r="M354" s="312"/>
      <c r="N354" s="312"/>
      <c r="O354" s="312"/>
    </row>
    <row r="355" spans="1:15" x14ac:dyDescent="0.2">
      <c r="A355" s="312"/>
      <c r="B355" s="312"/>
      <c r="C355" s="313"/>
      <c r="D355" s="312"/>
      <c r="E355" s="312"/>
      <c r="F355" s="312"/>
      <c r="G355" s="312"/>
      <c r="H355" s="312"/>
      <c r="I355" s="312"/>
      <c r="J355" s="312"/>
      <c r="K355" s="312"/>
      <c r="L355" s="312"/>
      <c r="M355" s="312"/>
      <c r="N355" s="312"/>
      <c r="O355" s="312"/>
    </row>
    <row r="356" spans="1:15" x14ac:dyDescent="0.2">
      <c r="A356" s="312"/>
      <c r="B356" s="312"/>
      <c r="C356" s="313"/>
      <c r="D356" s="312"/>
      <c r="E356" s="312"/>
      <c r="F356" s="312"/>
      <c r="G356" s="312"/>
      <c r="H356" s="312"/>
      <c r="I356" s="312"/>
      <c r="J356" s="312"/>
      <c r="K356" s="312"/>
      <c r="L356" s="312"/>
      <c r="M356" s="312"/>
      <c r="N356" s="312"/>
      <c r="O356" s="312"/>
    </row>
    <row r="357" spans="1:15" x14ac:dyDescent="0.2">
      <c r="A357" s="312"/>
      <c r="B357" s="312"/>
      <c r="C357" s="313"/>
      <c r="D357" s="312"/>
      <c r="E357" s="312"/>
      <c r="F357" s="312"/>
      <c r="G357" s="312"/>
      <c r="H357" s="312"/>
      <c r="I357" s="312"/>
      <c r="J357" s="312"/>
      <c r="K357" s="312"/>
      <c r="L357" s="312"/>
      <c r="M357" s="312"/>
      <c r="N357" s="312"/>
      <c r="O357" s="312"/>
    </row>
    <row r="358" spans="1:15" x14ac:dyDescent="0.2">
      <c r="A358" s="312"/>
      <c r="B358" s="312"/>
      <c r="C358" s="313"/>
      <c r="D358" s="312"/>
      <c r="E358" s="312"/>
      <c r="F358" s="312"/>
      <c r="G358" s="312"/>
      <c r="H358" s="312"/>
      <c r="I358" s="312"/>
      <c r="J358" s="312"/>
      <c r="K358" s="312"/>
      <c r="L358" s="312"/>
      <c r="M358" s="312"/>
      <c r="N358" s="312"/>
      <c r="O358" s="312"/>
    </row>
    <row r="359" spans="1:15" x14ac:dyDescent="0.2">
      <c r="A359" s="312"/>
      <c r="B359" s="312"/>
      <c r="C359" s="313"/>
      <c r="D359" s="312"/>
      <c r="E359" s="312"/>
      <c r="F359" s="312"/>
      <c r="G359" s="312"/>
      <c r="H359" s="312"/>
      <c r="I359" s="312"/>
      <c r="J359" s="312"/>
      <c r="K359" s="312"/>
      <c r="L359" s="312"/>
      <c r="M359" s="312"/>
      <c r="N359" s="312"/>
      <c r="O359" s="312"/>
    </row>
    <row r="360" spans="1:15" x14ac:dyDescent="0.2">
      <c r="A360" s="312"/>
      <c r="B360" s="312"/>
      <c r="C360" s="313"/>
      <c r="D360" s="312"/>
      <c r="E360" s="312"/>
      <c r="F360" s="312"/>
      <c r="G360" s="312"/>
      <c r="H360" s="312"/>
      <c r="I360" s="312"/>
      <c r="J360" s="312"/>
      <c r="K360" s="312"/>
      <c r="L360" s="312"/>
      <c r="M360" s="312"/>
      <c r="N360" s="312"/>
      <c r="O360" s="312"/>
    </row>
    <row r="361" spans="1:15" x14ac:dyDescent="0.2">
      <c r="A361" s="312"/>
      <c r="B361" s="312"/>
      <c r="C361" s="313"/>
      <c r="D361" s="312"/>
      <c r="E361" s="312"/>
      <c r="F361" s="312"/>
      <c r="G361" s="312"/>
      <c r="H361" s="312"/>
      <c r="I361" s="312"/>
      <c r="J361" s="312"/>
      <c r="K361" s="312"/>
      <c r="L361" s="312"/>
      <c r="M361" s="312"/>
      <c r="N361" s="312"/>
      <c r="O361" s="312"/>
    </row>
    <row r="362" spans="1:15" x14ac:dyDescent="0.2">
      <c r="A362" s="312"/>
      <c r="B362" s="312"/>
      <c r="C362" s="313"/>
      <c r="D362" s="312"/>
      <c r="E362" s="312"/>
      <c r="F362" s="312"/>
      <c r="G362" s="312"/>
      <c r="H362" s="312"/>
      <c r="I362" s="312"/>
      <c r="J362" s="312"/>
      <c r="K362" s="312"/>
      <c r="L362" s="312"/>
      <c r="M362" s="312"/>
      <c r="N362" s="312"/>
      <c r="O362" s="312"/>
    </row>
    <row r="363" spans="1:15" x14ac:dyDescent="0.2">
      <c r="A363" s="312"/>
      <c r="B363" s="312"/>
      <c r="C363" s="313"/>
      <c r="D363" s="312"/>
      <c r="E363" s="312"/>
      <c r="F363" s="312"/>
      <c r="G363" s="312"/>
      <c r="H363" s="312"/>
      <c r="I363" s="312"/>
      <c r="J363" s="312"/>
      <c r="K363" s="312"/>
      <c r="L363" s="312"/>
      <c r="M363" s="312"/>
      <c r="N363" s="312"/>
      <c r="O363" s="312"/>
    </row>
    <row r="364" spans="1:15" x14ac:dyDescent="0.2">
      <c r="A364" s="312"/>
      <c r="B364" s="312"/>
      <c r="C364" s="313"/>
      <c r="D364" s="312"/>
      <c r="E364" s="312"/>
      <c r="F364" s="312"/>
      <c r="G364" s="312"/>
      <c r="H364" s="312"/>
      <c r="I364" s="312"/>
      <c r="J364" s="312"/>
      <c r="K364" s="312"/>
      <c r="L364" s="312"/>
      <c r="M364" s="312"/>
      <c r="N364" s="312"/>
      <c r="O364" s="312"/>
    </row>
    <row r="365" spans="1:15" x14ac:dyDescent="0.2">
      <c r="A365" s="312"/>
      <c r="B365" s="312"/>
      <c r="C365" s="313"/>
      <c r="D365" s="312"/>
      <c r="E365" s="312"/>
      <c r="F365" s="312"/>
      <c r="G365" s="312"/>
      <c r="H365" s="312"/>
      <c r="I365" s="312"/>
      <c r="J365" s="312"/>
      <c r="K365" s="312"/>
      <c r="L365" s="312"/>
      <c r="M365" s="312"/>
      <c r="N365" s="312"/>
      <c r="O365" s="312"/>
    </row>
    <row r="366" spans="1:15" x14ac:dyDescent="0.2">
      <c r="A366" s="312"/>
      <c r="B366" s="312"/>
      <c r="C366" s="313"/>
      <c r="D366" s="312"/>
      <c r="E366" s="312"/>
      <c r="F366" s="312"/>
      <c r="G366" s="312"/>
      <c r="H366" s="312"/>
      <c r="I366" s="312"/>
      <c r="J366" s="312"/>
      <c r="K366" s="312"/>
      <c r="L366" s="312"/>
      <c r="M366" s="312"/>
      <c r="N366" s="312"/>
      <c r="O366" s="312"/>
    </row>
    <row r="367" spans="1:15" x14ac:dyDescent="0.2">
      <c r="A367" s="312"/>
      <c r="B367" s="312"/>
      <c r="C367" s="313"/>
      <c r="D367" s="312"/>
      <c r="E367" s="312"/>
      <c r="F367" s="312"/>
      <c r="G367" s="312"/>
      <c r="H367" s="312"/>
      <c r="I367" s="312"/>
      <c r="J367" s="312"/>
      <c r="K367" s="312"/>
      <c r="L367" s="312"/>
      <c r="M367" s="312"/>
      <c r="N367" s="312"/>
      <c r="O367" s="312"/>
    </row>
    <row r="368" spans="1:15" x14ac:dyDescent="0.2">
      <c r="A368" s="312"/>
      <c r="B368" s="312"/>
      <c r="C368" s="313"/>
      <c r="D368" s="312"/>
      <c r="E368" s="312"/>
      <c r="F368" s="312"/>
      <c r="G368" s="312"/>
      <c r="H368" s="312"/>
      <c r="I368" s="312"/>
      <c r="J368" s="312"/>
      <c r="K368" s="312"/>
      <c r="L368" s="312"/>
      <c r="M368" s="312"/>
      <c r="N368" s="312"/>
      <c r="O368" s="312"/>
    </row>
    <row r="369" spans="1:15" x14ac:dyDescent="0.2">
      <c r="A369" s="312"/>
      <c r="B369" s="312"/>
      <c r="C369" s="313"/>
      <c r="D369" s="312"/>
      <c r="E369" s="312"/>
      <c r="F369" s="312"/>
      <c r="G369" s="312"/>
      <c r="H369" s="312"/>
      <c r="I369" s="312"/>
      <c r="J369" s="312"/>
      <c r="K369" s="312"/>
      <c r="L369" s="312"/>
      <c r="M369" s="312"/>
      <c r="N369" s="312"/>
      <c r="O369" s="312"/>
    </row>
    <row r="370" spans="1:15" x14ac:dyDescent="0.2">
      <c r="A370" s="312"/>
      <c r="B370" s="312"/>
      <c r="C370" s="313"/>
      <c r="D370" s="312"/>
      <c r="E370" s="312"/>
      <c r="F370" s="312"/>
      <c r="G370" s="312"/>
      <c r="H370" s="312"/>
      <c r="I370" s="312"/>
      <c r="J370" s="312"/>
      <c r="K370" s="312"/>
      <c r="L370" s="312"/>
      <c r="M370" s="312"/>
      <c r="N370" s="312"/>
      <c r="O370" s="312"/>
    </row>
    <row r="371" spans="1:15" x14ac:dyDescent="0.2">
      <c r="A371" s="312"/>
      <c r="B371" s="312"/>
      <c r="C371" s="313"/>
      <c r="D371" s="312"/>
      <c r="E371" s="312"/>
      <c r="F371" s="312"/>
      <c r="G371" s="312"/>
      <c r="H371" s="312"/>
      <c r="I371" s="312"/>
      <c r="J371" s="312"/>
      <c r="K371" s="312"/>
      <c r="L371" s="312"/>
      <c r="M371" s="312"/>
      <c r="N371" s="312"/>
      <c r="O371" s="312"/>
    </row>
    <row r="372" spans="1:15" x14ac:dyDescent="0.2">
      <c r="A372" s="312"/>
      <c r="B372" s="312"/>
      <c r="C372" s="313"/>
      <c r="D372" s="312"/>
      <c r="E372" s="312"/>
      <c r="F372" s="312"/>
      <c r="G372" s="312"/>
      <c r="H372" s="312"/>
      <c r="I372" s="312"/>
      <c r="J372" s="312"/>
      <c r="K372" s="312"/>
      <c r="L372" s="312"/>
      <c r="M372" s="312"/>
      <c r="N372" s="312"/>
      <c r="O372" s="312"/>
    </row>
    <row r="373" spans="1:15" x14ac:dyDescent="0.2">
      <c r="A373" s="312"/>
      <c r="B373" s="312"/>
      <c r="C373" s="313"/>
      <c r="D373" s="312"/>
      <c r="E373" s="312"/>
      <c r="F373" s="312"/>
      <c r="G373" s="312"/>
      <c r="H373" s="312"/>
      <c r="I373" s="312"/>
      <c r="J373" s="312"/>
      <c r="K373" s="312"/>
      <c r="L373" s="312"/>
      <c r="M373" s="312"/>
      <c r="N373" s="312"/>
      <c r="O373" s="312"/>
    </row>
    <row r="374" spans="1:15" x14ac:dyDescent="0.2">
      <c r="A374" s="312"/>
      <c r="B374" s="312"/>
      <c r="C374" s="313"/>
      <c r="D374" s="312"/>
      <c r="E374" s="312"/>
      <c r="F374" s="312"/>
      <c r="G374" s="312"/>
      <c r="H374" s="312"/>
      <c r="I374" s="312"/>
      <c r="J374" s="312"/>
      <c r="K374" s="312"/>
      <c r="L374" s="312"/>
      <c r="M374" s="312"/>
      <c r="N374" s="312"/>
      <c r="O374" s="312"/>
    </row>
    <row r="375" spans="1:15" x14ac:dyDescent="0.2">
      <c r="A375" s="312"/>
      <c r="B375" s="312"/>
      <c r="C375" s="313"/>
      <c r="D375" s="312"/>
      <c r="E375" s="312"/>
      <c r="F375" s="312"/>
      <c r="G375" s="312"/>
      <c r="H375" s="312"/>
      <c r="I375" s="312"/>
      <c r="J375" s="312"/>
      <c r="K375" s="312"/>
      <c r="L375" s="312"/>
      <c r="M375" s="312"/>
      <c r="N375" s="312"/>
      <c r="O375" s="312"/>
    </row>
    <row r="376" spans="1:15" x14ac:dyDescent="0.2">
      <c r="A376" s="312"/>
      <c r="B376" s="312"/>
      <c r="C376" s="313"/>
      <c r="D376" s="312"/>
      <c r="E376" s="312"/>
      <c r="F376" s="312"/>
      <c r="G376" s="312"/>
      <c r="H376" s="312"/>
      <c r="I376" s="312"/>
      <c r="J376" s="312"/>
      <c r="K376" s="312"/>
      <c r="L376" s="312"/>
      <c r="M376" s="312"/>
      <c r="N376" s="312"/>
      <c r="O376" s="312"/>
    </row>
    <row r="377" spans="1:15" x14ac:dyDescent="0.2">
      <c r="A377" s="312"/>
      <c r="B377" s="312"/>
      <c r="C377" s="313"/>
      <c r="D377" s="312"/>
      <c r="E377" s="312"/>
      <c r="F377" s="312"/>
      <c r="G377" s="312"/>
      <c r="H377" s="312"/>
      <c r="I377" s="312"/>
      <c r="J377" s="312"/>
      <c r="K377" s="312"/>
      <c r="L377" s="312"/>
      <c r="M377" s="312"/>
      <c r="N377" s="312"/>
      <c r="O377" s="312"/>
    </row>
    <row r="378" spans="1:15" x14ac:dyDescent="0.2">
      <c r="A378" s="312"/>
      <c r="B378" s="312"/>
      <c r="C378" s="313"/>
      <c r="D378" s="312"/>
      <c r="E378" s="312"/>
      <c r="F378" s="312"/>
      <c r="G378" s="312"/>
      <c r="H378" s="312"/>
      <c r="I378" s="312"/>
      <c r="J378" s="312"/>
      <c r="K378" s="312"/>
      <c r="L378" s="312"/>
      <c r="M378" s="312"/>
      <c r="N378" s="312"/>
      <c r="O378" s="312"/>
    </row>
    <row r="379" spans="1:15" x14ac:dyDescent="0.2">
      <c r="A379" s="312"/>
      <c r="B379" s="312"/>
      <c r="C379" s="313"/>
      <c r="D379" s="312"/>
      <c r="E379" s="312"/>
      <c r="F379" s="312"/>
      <c r="G379" s="312"/>
      <c r="H379" s="312"/>
      <c r="I379" s="312"/>
      <c r="J379" s="312"/>
      <c r="K379" s="312"/>
      <c r="L379" s="312"/>
      <c r="M379" s="312"/>
      <c r="N379" s="312"/>
      <c r="O379" s="312"/>
    </row>
    <row r="380" spans="1:15" x14ac:dyDescent="0.2">
      <c r="A380" s="312"/>
      <c r="B380" s="312"/>
      <c r="C380" s="313"/>
      <c r="D380" s="312"/>
      <c r="E380" s="312"/>
      <c r="F380" s="312"/>
      <c r="G380" s="312"/>
      <c r="H380" s="312"/>
      <c r="I380" s="312"/>
      <c r="J380" s="312"/>
      <c r="K380" s="312"/>
      <c r="L380" s="312"/>
      <c r="M380" s="312"/>
      <c r="N380" s="312"/>
      <c r="O380" s="312"/>
    </row>
    <row r="381" spans="1:15" x14ac:dyDescent="0.2">
      <c r="A381" s="312"/>
      <c r="B381" s="312"/>
      <c r="C381" s="313"/>
      <c r="D381" s="312"/>
      <c r="E381" s="312"/>
      <c r="F381" s="312"/>
      <c r="G381" s="312"/>
      <c r="H381" s="312"/>
      <c r="I381" s="312"/>
      <c r="J381" s="312"/>
      <c r="K381" s="312"/>
      <c r="L381" s="312"/>
      <c r="M381" s="312"/>
      <c r="N381" s="312"/>
      <c r="O381" s="312"/>
    </row>
    <row r="382" spans="1:15" x14ac:dyDescent="0.2">
      <c r="A382" s="312"/>
      <c r="B382" s="312"/>
      <c r="C382" s="313"/>
      <c r="D382" s="312"/>
      <c r="E382" s="312"/>
      <c r="F382" s="312"/>
      <c r="G382" s="312"/>
      <c r="H382" s="312"/>
      <c r="I382" s="312"/>
      <c r="J382" s="312"/>
      <c r="K382" s="312"/>
      <c r="L382" s="312"/>
      <c r="M382" s="312"/>
      <c r="N382" s="312"/>
      <c r="O382" s="312"/>
    </row>
    <row r="383" spans="1:15" x14ac:dyDescent="0.2">
      <c r="A383" s="312"/>
      <c r="B383" s="312"/>
      <c r="C383" s="313"/>
      <c r="D383" s="312"/>
      <c r="E383" s="312"/>
      <c r="F383" s="312"/>
      <c r="G383" s="312"/>
      <c r="H383" s="312"/>
      <c r="I383" s="312"/>
      <c r="J383" s="312"/>
      <c r="K383" s="312"/>
      <c r="L383" s="312"/>
      <c r="M383" s="312"/>
      <c r="N383" s="312"/>
      <c r="O383" s="312"/>
    </row>
    <row r="384" spans="1:15" x14ac:dyDescent="0.2">
      <c r="A384" s="312"/>
      <c r="B384" s="312"/>
      <c r="C384" s="313"/>
      <c r="D384" s="312"/>
      <c r="E384" s="312"/>
      <c r="F384" s="312"/>
      <c r="G384" s="312"/>
      <c r="H384" s="312"/>
      <c r="I384" s="312"/>
      <c r="J384" s="312"/>
      <c r="K384" s="312"/>
      <c r="L384" s="312"/>
      <c r="M384" s="312"/>
      <c r="N384" s="312"/>
      <c r="O384" s="312"/>
    </row>
    <row r="385" spans="1:15" x14ac:dyDescent="0.2">
      <c r="A385" s="312"/>
      <c r="B385" s="312"/>
      <c r="C385" s="313"/>
      <c r="D385" s="312"/>
      <c r="E385" s="312"/>
      <c r="F385" s="312"/>
      <c r="G385" s="312"/>
      <c r="H385" s="312"/>
      <c r="I385" s="312"/>
      <c r="J385" s="312"/>
      <c r="K385" s="312"/>
      <c r="L385" s="312"/>
      <c r="M385" s="312"/>
      <c r="N385" s="312"/>
      <c r="O385" s="312"/>
    </row>
    <row r="386" spans="1:15" x14ac:dyDescent="0.2">
      <c r="A386" s="312"/>
      <c r="B386" s="312"/>
      <c r="C386" s="313"/>
      <c r="D386" s="312"/>
      <c r="E386" s="312"/>
      <c r="F386" s="312"/>
      <c r="G386" s="312"/>
      <c r="H386" s="312"/>
      <c r="I386" s="312"/>
      <c r="J386" s="312"/>
      <c r="K386" s="312"/>
      <c r="L386" s="312"/>
      <c r="M386" s="312"/>
      <c r="N386" s="312"/>
      <c r="O386" s="312"/>
    </row>
    <row r="387" spans="1:15" x14ac:dyDescent="0.2">
      <c r="A387" s="312"/>
      <c r="B387" s="312"/>
      <c r="C387" s="313"/>
      <c r="D387" s="312"/>
      <c r="E387" s="312"/>
      <c r="F387" s="312"/>
      <c r="G387" s="312"/>
      <c r="H387" s="312"/>
      <c r="I387" s="312"/>
      <c r="J387" s="312"/>
      <c r="K387" s="312"/>
      <c r="L387" s="312"/>
      <c r="M387" s="312"/>
      <c r="N387" s="312"/>
      <c r="O387" s="312"/>
    </row>
    <row r="388" spans="1:15" x14ac:dyDescent="0.2">
      <c r="A388" s="312"/>
      <c r="B388" s="312"/>
      <c r="C388" s="313"/>
      <c r="D388" s="312"/>
      <c r="E388" s="312"/>
      <c r="F388" s="312"/>
      <c r="G388" s="312"/>
      <c r="H388" s="312"/>
      <c r="I388" s="312"/>
      <c r="J388" s="312"/>
      <c r="K388" s="312"/>
      <c r="L388" s="312"/>
      <c r="M388" s="312"/>
      <c r="N388" s="312"/>
      <c r="O388" s="312"/>
    </row>
    <row r="389" spans="1:15" x14ac:dyDescent="0.2">
      <c r="A389" s="312"/>
      <c r="B389" s="312"/>
      <c r="C389" s="313"/>
      <c r="D389" s="312"/>
      <c r="E389" s="312"/>
      <c r="F389" s="312"/>
      <c r="G389" s="312"/>
      <c r="H389" s="312"/>
      <c r="I389" s="312"/>
      <c r="J389" s="312"/>
      <c r="K389" s="312"/>
      <c r="L389" s="312"/>
      <c r="M389" s="312"/>
      <c r="N389" s="312"/>
      <c r="O389" s="312"/>
    </row>
    <row r="390" spans="1:15" x14ac:dyDescent="0.2">
      <c r="A390" s="312"/>
      <c r="B390" s="312"/>
      <c r="C390" s="313"/>
      <c r="D390" s="312"/>
      <c r="E390" s="312"/>
      <c r="F390" s="312"/>
      <c r="G390" s="312"/>
      <c r="H390" s="312"/>
      <c r="I390" s="312"/>
      <c r="J390" s="312"/>
      <c r="K390" s="312"/>
      <c r="L390" s="312"/>
      <c r="M390" s="312"/>
      <c r="N390" s="312"/>
      <c r="O390" s="312"/>
    </row>
    <row r="391" spans="1:15" x14ac:dyDescent="0.2">
      <c r="A391" s="312"/>
      <c r="B391" s="312"/>
      <c r="C391" s="313"/>
      <c r="D391" s="312"/>
      <c r="E391" s="312"/>
      <c r="F391" s="312"/>
      <c r="G391" s="312"/>
      <c r="H391" s="312"/>
      <c r="I391" s="312"/>
      <c r="J391" s="312"/>
      <c r="K391" s="312"/>
      <c r="L391" s="312"/>
      <c r="M391" s="312"/>
      <c r="N391" s="312"/>
      <c r="O391" s="312"/>
    </row>
    <row r="392" spans="1:15" x14ac:dyDescent="0.2">
      <c r="A392" s="312"/>
      <c r="B392" s="312"/>
      <c r="C392" s="313"/>
      <c r="D392" s="312"/>
      <c r="E392" s="312"/>
      <c r="F392" s="312"/>
      <c r="G392" s="312"/>
      <c r="H392" s="312"/>
      <c r="I392" s="312"/>
      <c r="J392" s="312"/>
      <c r="K392" s="312"/>
      <c r="L392" s="312"/>
      <c r="M392" s="312"/>
      <c r="N392" s="312"/>
      <c r="O392" s="312"/>
    </row>
    <row r="393" spans="1:15" x14ac:dyDescent="0.2">
      <c r="A393" s="312"/>
      <c r="B393" s="312"/>
      <c r="C393" s="313"/>
      <c r="D393" s="312"/>
      <c r="E393" s="312"/>
      <c r="F393" s="312"/>
      <c r="G393" s="312"/>
      <c r="H393" s="312"/>
      <c r="I393" s="312"/>
      <c r="J393" s="312"/>
      <c r="K393" s="312"/>
      <c r="L393" s="312"/>
      <c r="M393" s="312"/>
      <c r="N393" s="312"/>
      <c r="O393" s="312"/>
    </row>
    <row r="394" spans="1:15" x14ac:dyDescent="0.2">
      <c r="A394" s="312"/>
      <c r="B394" s="312"/>
      <c r="C394" s="313"/>
      <c r="D394" s="312"/>
      <c r="E394" s="312"/>
      <c r="F394" s="312"/>
      <c r="G394" s="312"/>
      <c r="H394" s="312"/>
      <c r="I394" s="312"/>
      <c r="J394" s="312"/>
      <c r="K394" s="312"/>
      <c r="L394" s="312"/>
      <c r="M394" s="312"/>
      <c r="N394" s="312"/>
      <c r="O394" s="312"/>
    </row>
    <row r="395" spans="1:15" x14ac:dyDescent="0.2">
      <c r="A395" s="312"/>
      <c r="B395" s="312"/>
      <c r="C395" s="313"/>
      <c r="D395" s="312"/>
      <c r="E395" s="312"/>
      <c r="F395" s="312"/>
      <c r="G395" s="312"/>
      <c r="H395" s="312"/>
      <c r="I395" s="312"/>
      <c r="J395" s="312"/>
      <c r="K395" s="312"/>
      <c r="L395" s="312"/>
      <c r="M395" s="312"/>
      <c r="N395" s="312"/>
      <c r="O395" s="312"/>
    </row>
    <row r="396" spans="1:15" x14ac:dyDescent="0.2">
      <c r="A396" s="312"/>
      <c r="B396" s="312"/>
      <c r="C396" s="313"/>
      <c r="D396" s="312"/>
      <c r="E396" s="312"/>
      <c r="F396" s="312"/>
      <c r="G396" s="312"/>
      <c r="H396" s="312"/>
      <c r="I396" s="312"/>
      <c r="J396" s="312"/>
      <c r="K396" s="312"/>
      <c r="L396" s="312"/>
      <c r="M396" s="312"/>
      <c r="N396" s="312"/>
      <c r="O396" s="312"/>
    </row>
    <row r="397" spans="1:15" x14ac:dyDescent="0.2">
      <c r="A397" s="312"/>
      <c r="B397" s="312"/>
      <c r="C397" s="313"/>
      <c r="D397" s="312"/>
      <c r="E397" s="312"/>
      <c r="F397" s="312"/>
      <c r="G397" s="312"/>
      <c r="H397" s="312"/>
      <c r="I397" s="312"/>
      <c r="J397" s="312"/>
      <c r="K397" s="312"/>
      <c r="L397" s="312"/>
      <c r="M397" s="312"/>
      <c r="N397" s="312"/>
      <c r="O397" s="312"/>
    </row>
    <row r="398" spans="1:15" x14ac:dyDescent="0.2">
      <c r="A398" s="312"/>
      <c r="B398" s="312"/>
      <c r="C398" s="313"/>
      <c r="D398" s="312"/>
      <c r="E398" s="312"/>
      <c r="F398" s="312"/>
      <c r="G398" s="312"/>
      <c r="H398" s="312"/>
      <c r="I398" s="312"/>
      <c r="J398" s="312"/>
      <c r="K398" s="312"/>
      <c r="L398" s="312"/>
      <c r="M398" s="312"/>
      <c r="N398" s="312"/>
      <c r="O398" s="312"/>
    </row>
    <row r="399" spans="1:15" x14ac:dyDescent="0.2">
      <c r="A399" s="312"/>
      <c r="B399" s="312"/>
      <c r="C399" s="313"/>
      <c r="D399" s="312"/>
      <c r="E399" s="312"/>
      <c r="F399" s="312"/>
      <c r="G399" s="312"/>
      <c r="H399" s="312"/>
      <c r="I399" s="312"/>
      <c r="J399" s="312"/>
      <c r="K399" s="312"/>
      <c r="L399" s="312"/>
      <c r="M399" s="312"/>
      <c r="N399" s="312"/>
      <c r="O399" s="312"/>
    </row>
    <row r="400" spans="1:15" x14ac:dyDescent="0.2">
      <c r="A400" s="312"/>
      <c r="B400" s="312"/>
      <c r="C400" s="313"/>
      <c r="D400" s="312"/>
      <c r="E400" s="312"/>
      <c r="F400" s="312"/>
      <c r="G400" s="312"/>
      <c r="H400" s="312"/>
      <c r="I400" s="312"/>
      <c r="J400" s="312"/>
      <c r="K400" s="312"/>
      <c r="L400" s="312"/>
      <c r="M400" s="312"/>
      <c r="N400" s="312"/>
      <c r="O400" s="312"/>
    </row>
    <row r="401" spans="1:15" x14ac:dyDescent="0.2">
      <c r="A401" s="312"/>
      <c r="B401" s="312"/>
      <c r="C401" s="313"/>
      <c r="D401" s="312"/>
      <c r="E401" s="312"/>
      <c r="F401" s="312"/>
      <c r="G401" s="312"/>
      <c r="H401" s="312"/>
      <c r="I401" s="312"/>
      <c r="J401" s="312"/>
      <c r="K401" s="312"/>
      <c r="L401" s="312"/>
      <c r="M401" s="312"/>
      <c r="N401" s="312"/>
      <c r="O401" s="312"/>
    </row>
    <row r="402" spans="1:15" x14ac:dyDescent="0.2">
      <c r="A402" s="312"/>
      <c r="B402" s="312"/>
      <c r="C402" s="313"/>
      <c r="D402" s="312"/>
      <c r="E402" s="312"/>
      <c r="F402" s="312"/>
      <c r="G402" s="312"/>
      <c r="H402" s="312"/>
      <c r="I402" s="312"/>
      <c r="J402" s="312"/>
      <c r="K402" s="312"/>
      <c r="L402" s="312"/>
      <c r="M402" s="312"/>
      <c r="N402" s="312"/>
      <c r="O402" s="312"/>
    </row>
    <row r="403" spans="1:15" x14ac:dyDescent="0.2">
      <c r="A403" s="312"/>
      <c r="B403" s="312"/>
      <c r="C403" s="313"/>
      <c r="D403" s="312"/>
      <c r="E403" s="312"/>
      <c r="F403" s="312"/>
      <c r="G403" s="312"/>
      <c r="H403" s="312"/>
      <c r="I403" s="312"/>
      <c r="J403" s="312"/>
      <c r="K403" s="312"/>
      <c r="L403" s="312"/>
      <c r="M403" s="312"/>
      <c r="N403" s="312"/>
      <c r="O403" s="312"/>
    </row>
    <row r="404" spans="1:15" x14ac:dyDescent="0.2">
      <c r="A404" s="312"/>
      <c r="B404" s="312"/>
      <c r="C404" s="313"/>
      <c r="D404" s="312"/>
      <c r="E404" s="312"/>
      <c r="F404" s="312"/>
      <c r="G404" s="312"/>
      <c r="H404" s="312"/>
      <c r="I404" s="312"/>
      <c r="J404" s="312"/>
      <c r="K404" s="312"/>
      <c r="L404" s="312"/>
      <c r="M404" s="312"/>
      <c r="N404" s="312"/>
      <c r="O404" s="312"/>
    </row>
    <row r="405" spans="1:15" x14ac:dyDescent="0.2">
      <c r="A405" s="312"/>
      <c r="B405" s="312"/>
      <c r="C405" s="313"/>
      <c r="D405" s="312"/>
      <c r="E405" s="312"/>
      <c r="F405" s="312"/>
      <c r="G405" s="312"/>
      <c r="H405" s="312"/>
      <c r="I405" s="312"/>
      <c r="J405" s="312"/>
      <c r="K405" s="312"/>
      <c r="L405" s="312"/>
      <c r="M405" s="312"/>
      <c r="N405" s="312"/>
      <c r="O405" s="312"/>
    </row>
    <row r="406" spans="1:15" x14ac:dyDescent="0.2">
      <c r="A406" s="312"/>
      <c r="B406" s="312"/>
      <c r="C406" s="313"/>
      <c r="D406" s="312"/>
      <c r="E406" s="312"/>
      <c r="F406" s="312"/>
      <c r="G406" s="312"/>
      <c r="H406" s="312"/>
      <c r="I406" s="312"/>
      <c r="J406" s="312"/>
      <c r="K406" s="312"/>
      <c r="L406" s="312"/>
      <c r="M406" s="312"/>
      <c r="N406" s="312"/>
      <c r="O406" s="312"/>
    </row>
    <row r="407" spans="1:15" x14ac:dyDescent="0.2">
      <c r="A407" s="312"/>
      <c r="B407" s="312"/>
      <c r="C407" s="313"/>
      <c r="D407" s="312"/>
      <c r="E407" s="312"/>
      <c r="F407" s="312"/>
      <c r="G407" s="312"/>
      <c r="H407" s="312"/>
      <c r="I407" s="312"/>
      <c r="J407" s="312"/>
      <c r="K407" s="312"/>
      <c r="L407" s="312"/>
      <c r="M407" s="312"/>
      <c r="N407" s="312"/>
      <c r="O407" s="312"/>
    </row>
    <row r="408" spans="1:15" x14ac:dyDescent="0.2">
      <c r="A408" s="312"/>
      <c r="B408" s="312"/>
      <c r="C408" s="313"/>
      <c r="D408" s="312"/>
      <c r="E408" s="312"/>
      <c r="F408" s="312"/>
      <c r="G408" s="312"/>
      <c r="H408" s="312"/>
      <c r="I408" s="312"/>
      <c r="J408" s="312"/>
      <c r="K408" s="312"/>
      <c r="L408" s="312"/>
      <c r="M408" s="312"/>
      <c r="N408" s="312"/>
      <c r="O408" s="312"/>
    </row>
    <row r="409" spans="1:15" x14ac:dyDescent="0.2">
      <c r="A409" s="312"/>
      <c r="B409" s="312"/>
      <c r="C409" s="313"/>
      <c r="D409" s="312"/>
      <c r="E409" s="312"/>
      <c r="F409" s="312"/>
      <c r="G409" s="312"/>
      <c r="H409" s="312"/>
      <c r="I409" s="312"/>
      <c r="J409" s="312"/>
      <c r="K409" s="312"/>
      <c r="L409" s="312"/>
      <c r="M409" s="312"/>
      <c r="N409" s="312"/>
      <c r="O409" s="312"/>
    </row>
    <row r="410" spans="1:15" x14ac:dyDescent="0.2">
      <c r="A410" s="312"/>
      <c r="B410" s="312"/>
      <c r="C410" s="313"/>
      <c r="D410" s="312"/>
      <c r="E410" s="312"/>
      <c r="F410" s="312"/>
      <c r="G410" s="312"/>
      <c r="H410" s="312"/>
      <c r="I410" s="312"/>
      <c r="J410" s="312"/>
      <c r="K410" s="312"/>
      <c r="L410" s="312"/>
      <c r="M410" s="312"/>
      <c r="N410" s="312"/>
      <c r="O410" s="312"/>
    </row>
    <row r="411" spans="1:15" x14ac:dyDescent="0.2">
      <c r="A411" s="312"/>
      <c r="B411" s="312"/>
      <c r="C411" s="313"/>
      <c r="D411" s="312"/>
      <c r="E411" s="312"/>
      <c r="F411" s="312"/>
      <c r="G411" s="312"/>
      <c r="H411" s="312"/>
      <c r="I411" s="312"/>
      <c r="J411" s="312"/>
      <c r="K411" s="312"/>
      <c r="L411" s="312"/>
      <c r="M411" s="312"/>
      <c r="N411" s="312"/>
      <c r="O411" s="312"/>
    </row>
    <row r="412" spans="1:15" x14ac:dyDescent="0.2">
      <c r="A412" s="312"/>
      <c r="B412" s="312"/>
      <c r="C412" s="313"/>
      <c r="D412" s="312"/>
      <c r="E412" s="312"/>
      <c r="F412" s="312"/>
      <c r="G412" s="312"/>
      <c r="H412" s="312"/>
      <c r="I412" s="312"/>
      <c r="J412" s="312"/>
      <c r="K412" s="312"/>
      <c r="L412" s="312"/>
      <c r="M412" s="312"/>
      <c r="N412" s="312"/>
      <c r="O412" s="312"/>
    </row>
    <row r="413" spans="1:15" x14ac:dyDescent="0.2">
      <c r="A413" s="312"/>
      <c r="B413" s="312"/>
      <c r="C413" s="313"/>
      <c r="D413" s="312"/>
      <c r="E413" s="312"/>
      <c r="F413" s="312"/>
      <c r="G413" s="312"/>
      <c r="H413" s="312"/>
      <c r="I413" s="312"/>
      <c r="J413" s="312"/>
      <c r="K413" s="312"/>
      <c r="L413" s="312"/>
      <c r="M413" s="312"/>
      <c r="N413" s="312"/>
      <c r="O413" s="312"/>
    </row>
    <row r="414" spans="1:15" x14ac:dyDescent="0.2">
      <c r="A414" s="312"/>
      <c r="B414" s="312"/>
      <c r="C414" s="313"/>
      <c r="D414" s="312"/>
      <c r="E414" s="312"/>
      <c r="F414" s="312"/>
      <c r="G414" s="312"/>
      <c r="H414" s="312"/>
      <c r="I414" s="312"/>
      <c r="J414" s="312"/>
      <c r="K414" s="312"/>
      <c r="L414" s="312"/>
      <c r="M414" s="312"/>
      <c r="N414" s="312"/>
      <c r="O414" s="312"/>
    </row>
    <row r="415" spans="1:15" x14ac:dyDescent="0.2">
      <c r="A415" s="312"/>
      <c r="B415" s="312"/>
      <c r="C415" s="313"/>
      <c r="D415" s="312"/>
      <c r="E415" s="312"/>
      <c r="F415" s="312"/>
      <c r="G415" s="312"/>
      <c r="H415" s="312"/>
      <c r="I415" s="312"/>
      <c r="J415" s="312"/>
      <c r="K415" s="312"/>
      <c r="L415" s="312"/>
      <c r="M415" s="312"/>
      <c r="N415" s="312"/>
      <c r="O415" s="312"/>
    </row>
    <row r="416" spans="1:15" x14ac:dyDescent="0.2">
      <c r="A416" s="312"/>
      <c r="B416" s="312"/>
      <c r="C416" s="313"/>
      <c r="D416" s="312"/>
      <c r="E416" s="312"/>
      <c r="F416" s="312"/>
      <c r="G416" s="312"/>
      <c r="H416" s="312"/>
      <c r="I416" s="312"/>
      <c r="J416" s="312"/>
      <c r="K416" s="312"/>
      <c r="L416" s="312"/>
      <c r="M416" s="312"/>
      <c r="N416" s="312"/>
      <c r="O416" s="312"/>
    </row>
    <row r="417" spans="1:15" x14ac:dyDescent="0.2">
      <c r="A417" s="312"/>
      <c r="B417" s="312"/>
      <c r="C417" s="313"/>
      <c r="D417" s="312"/>
      <c r="E417" s="312"/>
      <c r="F417" s="312"/>
      <c r="G417" s="312"/>
      <c r="H417" s="312"/>
      <c r="I417" s="312"/>
      <c r="J417" s="312"/>
      <c r="K417" s="312"/>
      <c r="L417" s="312"/>
      <c r="M417" s="312"/>
      <c r="N417" s="312"/>
      <c r="O417" s="312"/>
    </row>
    <row r="418" spans="1:15" x14ac:dyDescent="0.2">
      <c r="A418" s="312"/>
      <c r="B418" s="312"/>
      <c r="C418" s="313"/>
      <c r="D418" s="312"/>
      <c r="E418" s="312"/>
      <c r="F418" s="312"/>
      <c r="G418" s="312"/>
      <c r="H418" s="312"/>
      <c r="I418" s="312"/>
      <c r="J418" s="312"/>
      <c r="K418" s="312"/>
      <c r="L418" s="312"/>
      <c r="M418" s="312"/>
      <c r="N418" s="312"/>
      <c r="O418" s="312"/>
    </row>
    <row r="419" spans="1:15" x14ac:dyDescent="0.2">
      <c r="A419" s="312"/>
      <c r="B419" s="312"/>
      <c r="C419" s="313"/>
      <c r="D419" s="312"/>
      <c r="E419" s="312"/>
      <c r="F419" s="312"/>
      <c r="G419" s="312"/>
      <c r="H419" s="312"/>
      <c r="I419" s="312"/>
      <c r="J419" s="312"/>
      <c r="K419" s="312"/>
      <c r="L419" s="312"/>
      <c r="M419" s="312"/>
      <c r="N419" s="312"/>
      <c r="O419" s="312"/>
    </row>
    <row r="420" spans="1:15" x14ac:dyDescent="0.2">
      <c r="A420" s="312"/>
      <c r="B420" s="312"/>
      <c r="C420" s="313"/>
      <c r="D420" s="312"/>
      <c r="E420" s="312"/>
      <c r="F420" s="312"/>
      <c r="G420" s="312"/>
      <c r="H420" s="312"/>
      <c r="I420" s="312"/>
      <c r="J420" s="312"/>
      <c r="K420" s="312"/>
      <c r="L420" s="312"/>
      <c r="M420" s="312"/>
      <c r="N420" s="312"/>
      <c r="O420" s="312"/>
    </row>
    <row r="421" spans="1:15" x14ac:dyDescent="0.2">
      <c r="A421" s="312"/>
      <c r="B421" s="312"/>
      <c r="C421" s="313"/>
      <c r="D421" s="312"/>
      <c r="E421" s="312"/>
      <c r="F421" s="312"/>
      <c r="G421" s="312"/>
      <c r="H421" s="312"/>
      <c r="I421" s="312"/>
      <c r="J421" s="312"/>
      <c r="K421" s="312"/>
      <c r="L421" s="312"/>
      <c r="M421" s="312"/>
      <c r="N421" s="312"/>
      <c r="O421" s="312"/>
    </row>
    <row r="422" spans="1:15" x14ac:dyDescent="0.2">
      <c r="A422" s="312"/>
      <c r="B422" s="312"/>
      <c r="C422" s="313"/>
      <c r="D422" s="312"/>
      <c r="E422" s="312"/>
      <c r="F422" s="312"/>
      <c r="G422" s="312"/>
      <c r="H422" s="312"/>
      <c r="I422" s="312"/>
      <c r="J422" s="312"/>
      <c r="K422" s="312"/>
      <c r="L422" s="312"/>
      <c r="M422" s="312"/>
      <c r="N422" s="312"/>
      <c r="O422" s="312"/>
    </row>
    <row r="423" spans="1:15" x14ac:dyDescent="0.2">
      <c r="A423" s="312"/>
      <c r="B423" s="312"/>
      <c r="C423" s="313"/>
      <c r="D423" s="312"/>
      <c r="E423" s="312"/>
      <c r="F423" s="312"/>
      <c r="G423" s="312"/>
      <c r="H423" s="312"/>
      <c r="I423" s="312"/>
      <c r="J423" s="312"/>
      <c r="K423" s="312"/>
      <c r="L423" s="312"/>
      <c r="M423" s="312"/>
      <c r="N423" s="312"/>
      <c r="O423" s="312"/>
    </row>
    <row r="424" spans="1:15" x14ac:dyDescent="0.2">
      <c r="A424" s="312"/>
      <c r="B424" s="312"/>
      <c r="C424" s="313"/>
      <c r="D424" s="312"/>
      <c r="E424" s="312"/>
      <c r="F424" s="312"/>
      <c r="G424" s="312"/>
      <c r="H424" s="312"/>
      <c r="I424" s="312"/>
      <c r="J424" s="312"/>
      <c r="K424" s="312"/>
      <c r="L424" s="312"/>
      <c r="M424" s="312"/>
      <c r="N424" s="312"/>
      <c r="O424" s="312"/>
    </row>
    <row r="425" spans="1:15" x14ac:dyDescent="0.2">
      <c r="A425" s="312"/>
      <c r="B425" s="312"/>
      <c r="C425" s="313"/>
      <c r="D425" s="312"/>
      <c r="E425" s="312"/>
      <c r="F425" s="312"/>
      <c r="G425" s="312"/>
      <c r="H425" s="312"/>
      <c r="I425" s="312"/>
      <c r="J425" s="312"/>
      <c r="K425" s="312"/>
      <c r="L425" s="312"/>
      <c r="M425" s="312"/>
      <c r="N425" s="312"/>
      <c r="O425" s="312"/>
    </row>
    <row r="426" spans="1:15" x14ac:dyDescent="0.2">
      <c r="A426" s="312"/>
      <c r="B426" s="312"/>
      <c r="C426" s="313"/>
      <c r="D426" s="312"/>
      <c r="E426" s="312"/>
      <c r="F426" s="312"/>
      <c r="G426" s="312"/>
      <c r="H426" s="312"/>
      <c r="I426" s="312"/>
      <c r="J426" s="312"/>
      <c r="K426" s="312"/>
      <c r="L426" s="312"/>
      <c r="M426" s="312"/>
      <c r="N426" s="312"/>
      <c r="O426" s="312"/>
    </row>
    <row r="427" spans="1:15" x14ac:dyDescent="0.2">
      <c r="A427" s="312"/>
      <c r="B427" s="312"/>
      <c r="C427" s="313"/>
      <c r="D427" s="312"/>
      <c r="E427" s="312"/>
      <c r="F427" s="312"/>
      <c r="G427" s="312"/>
      <c r="H427" s="312"/>
      <c r="I427" s="312"/>
      <c r="J427" s="312"/>
      <c r="K427" s="312"/>
      <c r="L427" s="312"/>
      <c r="M427" s="312"/>
      <c r="N427" s="312"/>
      <c r="O427" s="312"/>
    </row>
    <row r="428" spans="1:15" x14ac:dyDescent="0.2">
      <c r="A428" s="312"/>
      <c r="B428" s="312"/>
      <c r="C428" s="313"/>
      <c r="D428" s="312"/>
      <c r="E428" s="312"/>
      <c r="F428" s="312"/>
      <c r="G428" s="312"/>
      <c r="H428" s="312"/>
      <c r="I428" s="312"/>
      <c r="J428" s="312"/>
      <c r="K428" s="312"/>
      <c r="L428" s="312"/>
      <c r="M428" s="312"/>
      <c r="N428" s="312"/>
      <c r="O428" s="312"/>
    </row>
    <row r="429" spans="1:15" x14ac:dyDescent="0.2">
      <c r="A429" s="312"/>
      <c r="B429" s="312"/>
      <c r="C429" s="313"/>
      <c r="D429" s="312"/>
      <c r="E429" s="312"/>
      <c r="F429" s="312"/>
      <c r="G429" s="312"/>
      <c r="H429" s="312"/>
      <c r="I429" s="312"/>
      <c r="J429" s="312"/>
      <c r="K429" s="312"/>
      <c r="L429" s="312"/>
      <c r="M429" s="312"/>
      <c r="N429" s="312"/>
      <c r="O429" s="312"/>
    </row>
    <row r="430" spans="1:15" x14ac:dyDescent="0.2">
      <c r="A430" s="312"/>
      <c r="B430" s="312"/>
      <c r="C430" s="313"/>
      <c r="D430" s="312"/>
      <c r="E430" s="312"/>
      <c r="F430" s="312"/>
      <c r="G430" s="312"/>
      <c r="H430" s="312"/>
      <c r="I430" s="312"/>
      <c r="J430" s="312"/>
      <c r="K430" s="312"/>
      <c r="L430" s="312"/>
      <c r="M430" s="312"/>
      <c r="N430" s="312"/>
      <c r="O430" s="312"/>
    </row>
    <row r="431" spans="1:15" x14ac:dyDescent="0.2">
      <c r="A431" s="312"/>
      <c r="B431" s="312"/>
      <c r="C431" s="313"/>
      <c r="D431" s="312"/>
      <c r="E431" s="312"/>
      <c r="F431" s="312"/>
      <c r="G431" s="312"/>
      <c r="H431" s="312"/>
      <c r="I431" s="312"/>
      <c r="J431" s="312"/>
      <c r="K431" s="312"/>
      <c r="L431" s="312"/>
      <c r="M431" s="312"/>
      <c r="N431" s="312"/>
      <c r="O431" s="312"/>
    </row>
    <row r="432" spans="1:15" x14ac:dyDescent="0.2">
      <c r="A432" s="312"/>
      <c r="B432" s="312"/>
      <c r="C432" s="313"/>
      <c r="D432" s="312"/>
      <c r="E432" s="312"/>
      <c r="F432" s="312"/>
      <c r="G432" s="312"/>
      <c r="H432" s="312"/>
      <c r="I432" s="312"/>
      <c r="J432" s="312"/>
      <c r="K432" s="312"/>
      <c r="L432" s="312"/>
      <c r="M432" s="312"/>
      <c r="N432" s="312"/>
      <c r="O432" s="312"/>
    </row>
    <row r="433" spans="1:15" x14ac:dyDescent="0.2">
      <c r="A433" s="312"/>
      <c r="B433" s="312"/>
      <c r="C433" s="313"/>
      <c r="D433" s="312"/>
      <c r="E433" s="312"/>
      <c r="F433" s="312"/>
      <c r="G433" s="312"/>
      <c r="H433" s="312"/>
      <c r="I433" s="312"/>
      <c r="J433" s="312"/>
      <c r="K433" s="312"/>
      <c r="L433" s="312"/>
      <c r="M433" s="312"/>
      <c r="N433" s="312"/>
      <c r="O433" s="312"/>
    </row>
    <row r="434" spans="1:15" x14ac:dyDescent="0.2">
      <c r="A434" s="312"/>
      <c r="B434" s="312"/>
      <c r="C434" s="313"/>
      <c r="D434" s="312"/>
      <c r="E434" s="312"/>
      <c r="F434" s="312"/>
      <c r="G434" s="312"/>
      <c r="H434" s="312"/>
      <c r="I434" s="312"/>
      <c r="J434" s="312"/>
      <c r="K434" s="312"/>
      <c r="L434" s="312"/>
      <c r="M434" s="312"/>
      <c r="N434" s="312"/>
      <c r="O434" s="312"/>
    </row>
    <row r="435" spans="1:15" x14ac:dyDescent="0.2">
      <c r="A435" s="312"/>
      <c r="B435" s="312"/>
      <c r="C435" s="313"/>
      <c r="D435" s="312"/>
      <c r="E435" s="312"/>
      <c r="F435" s="312"/>
      <c r="G435" s="312"/>
      <c r="H435" s="312"/>
      <c r="I435" s="312"/>
      <c r="J435" s="312"/>
      <c r="K435" s="312"/>
      <c r="L435" s="312"/>
      <c r="M435" s="312"/>
      <c r="N435" s="312"/>
      <c r="O435" s="312"/>
    </row>
    <row r="436" spans="1:15" x14ac:dyDescent="0.2">
      <c r="A436" s="312"/>
      <c r="B436" s="312"/>
      <c r="C436" s="313"/>
      <c r="D436" s="312"/>
      <c r="E436" s="312"/>
      <c r="F436" s="312"/>
      <c r="G436" s="312"/>
      <c r="H436" s="312"/>
      <c r="I436" s="312"/>
      <c r="J436" s="312"/>
      <c r="K436" s="312"/>
      <c r="L436" s="312"/>
      <c r="M436" s="312"/>
      <c r="N436" s="312"/>
      <c r="O436" s="312"/>
    </row>
    <row r="437" spans="1:15" x14ac:dyDescent="0.2">
      <c r="A437" s="312"/>
      <c r="B437" s="312"/>
      <c r="C437" s="313"/>
      <c r="D437" s="312"/>
      <c r="E437" s="312"/>
      <c r="F437" s="312"/>
      <c r="G437" s="312"/>
      <c r="H437" s="312"/>
      <c r="I437" s="312"/>
      <c r="J437" s="312"/>
      <c r="K437" s="312"/>
      <c r="L437" s="312"/>
      <c r="M437" s="312"/>
      <c r="N437" s="312"/>
      <c r="O437" s="312"/>
    </row>
    <row r="438" spans="1:15" x14ac:dyDescent="0.2">
      <c r="A438" s="312"/>
      <c r="B438" s="312"/>
      <c r="C438" s="313"/>
      <c r="D438" s="312"/>
      <c r="E438" s="312"/>
      <c r="F438" s="312"/>
      <c r="G438" s="312"/>
      <c r="H438" s="312"/>
      <c r="I438" s="312"/>
      <c r="J438" s="312"/>
      <c r="K438" s="312"/>
      <c r="L438" s="312"/>
      <c r="M438" s="312"/>
      <c r="N438" s="312"/>
      <c r="O438" s="312"/>
    </row>
    <row r="439" spans="1:15" x14ac:dyDescent="0.2">
      <c r="A439" s="312"/>
      <c r="B439" s="312"/>
      <c r="C439" s="313"/>
      <c r="D439" s="312"/>
      <c r="E439" s="312"/>
      <c r="F439" s="312"/>
      <c r="G439" s="312"/>
      <c r="H439" s="312"/>
      <c r="I439" s="312"/>
      <c r="J439" s="312"/>
      <c r="K439" s="312"/>
      <c r="L439" s="312"/>
      <c r="M439" s="312"/>
      <c r="N439" s="312"/>
      <c r="O439" s="312"/>
    </row>
    <row r="440" spans="1:15" x14ac:dyDescent="0.2">
      <c r="A440" s="312"/>
      <c r="B440" s="312"/>
      <c r="C440" s="313"/>
      <c r="D440" s="312"/>
      <c r="E440" s="312"/>
      <c r="F440" s="312"/>
      <c r="G440" s="312"/>
      <c r="H440" s="312"/>
      <c r="I440" s="312"/>
      <c r="J440" s="312"/>
      <c r="K440" s="312"/>
      <c r="L440" s="312"/>
      <c r="M440" s="312"/>
      <c r="N440" s="312"/>
      <c r="O440" s="312"/>
    </row>
    <row r="441" spans="1:15" x14ac:dyDescent="0.2">
      <c r="A441" s="312"/>
      <c r="B441" s="312"/>
      <c r="C441" s="313"/>
      <c r="D441" s="312"/>
      <c r="E441" s="312"/>
      <c r="F441" s="312"/>
      <c r="G441" s="312"/>
      <c r="H441" s="312"/>
      <c r="I441" s="312"/>
      <c r="J441" s="312"/>
      <c r="K441" s="312"/>
      <c r="L441" s="312"/>
      <c r="M441" s="312"/>
      <c r="N441" s="312"/>
      <c r="O441" s="312"/>
    </row>
    <row r="442" spans="1:15" x14ac:dyDescent="0.2">
      <c r="A442" s="312"/>
      <c r="B442" s="312"/>
      <c r="C442" s="313"/>
      <c r="D442" s="312"/>
      <c r="E442" s="312"/>
      <c r="F442" s="312"/>
      <c r="G442" s="312"/>
      <c r="H442" s="312"/>
      <c r="I442" s="312"/>
      <c r="J442" s="312"/>
      <c r="K442" s="312"/>
      <c r="L442" s="312"/>
      <c r="M442" s="312"/>
      <c r="N442" s="312"/>
      <c r="O442" s="312"/>
    </row>
    <row r="443" spans="1:15" x14ac:dyDescent="0.2">
      <c r="A443" s="312"/>
      <c r="B443" s="312"/>
      <c r="C443" s="313"/>
      <c r="D443" s="312"/>
      <c r="E443" s="312"/>
      <c r="F443" s="312"/>
      <c r="G443" s="312"/>
      <c r="H443" s="312"/>
      <c r="I443" s="312"/>
      <c r="J443" s="312"/>
      <c r="K443" s="312"/>
      <c r="L443" s="312"/>
      <c r="M443" s="312"/>
      <c r="N443" s="312"/>
      <c r="O443" s="312"/>
    </row>
    <row r="444" spans="1:15" x14ac:dyDescent="0.2">
      <c r="A444" s="312"/>
      <c r="B444" s="312"/>
      <c r="C444" s="313"/>
      <c r="D444" s="312"/>
      <c r="E444" s="312"/>
      <c r="F444" s="312"/>
      <c r="G444" s="312"/>
      <c r="H444" s="312"/>
      <c r="I444" s="312"/>
      <c r="J444" s="312"/>
      <c r="K444" s="312"/>
      <c r="L444" s="312"/>
      <c r="M444" s="312"/>
      <c r="N444" s="312"/>
      <c r="O444" s="312"/>
    </row>
    <row r="445" spans="1:15" x14ac:dyDescent="0.2">
      <c r="A445" s="312"/>
      <c r="B445" s="312"/>
      <c r="C445" s="313"/>
      <c r="D445" s="312"/>
      <c r="E445" s="312"/>
      <c r="F445" s="312"/>
      <c r="G445" s="312"/>
      <c r="H445" s="312"/>
      <c r="I445" s="312"/>
      <c r="J445" s="312"/>
      <c r="K445" s="312"/>
      <c r="L445" s="312"/>
      <c r="M445" s="312"/>
      <c r="N445" s="312"/>
      <c r="O445" s="312"/>
    </row>
    <row r="446" spans="1:15" x14ac:dyDescent="0.2">
      <c r="A446" s="312"/>
      <c r="B446" s="312"/>
      <c r="C446" s="313"/>
      <c r="D446" s="312"/>
      <c r="E446" s="312"/>
      <c r="F446" s="312"/>
      <c r="G446" s="312"/>
      <c r="H446" s="312"/>
      <c r="I446" s="312"/>
      <c r="J446" s="312"/>
      <c r="K446" s="312"/>
      <c r="L446" s="312"/>
      <c r="M446" s="312"/>
      <c r="N446" s="312"/>
      <c r="O446" s="312"/>
    </row>
    <row r="447" spans="1:15" x14ac:dyDescent="0.2">
      <c r="A447" s="312"/>
      <c r="B447" s="312"/>
      <c r="C447" s="313"/>
      <c r="D447" s="312"/>
      <c r="E447" s="312"/>
      <c r="F447" s="312"/>
      <c r="G447" s="312"/>
      <c r="H447" s="312"/>
      <c r="I447" s="312"/>
      <c r="J447" s="312"/>
      <c r="K447" s="312"/>
      <c r="L447" s="312"/>
      <c r="M447" s="312"/>
      <c r="N447" s="312"/>
      <c r="O447" s="312"/>
    </row>
    <row r="448" spans="1:15" x14ac:dyDescent="0.2">
      <c r="A448" s="312"/>
      <c r="B448" s="312"/>
      <c r="C448" s="313"/>
      <c r="D448" s="312"/>
      <c r="E448" s="312"/>
      <c r="F448" s="312"/>
      <c r="G448" s="312"/>
      <c r="H448" s="312"/>
      <c r="I448" s="312"/>
      <c r="J448" s="312"/>
      <c r="K448" s="312"/>
      <c r="L448" s="312"/>
      <c r="M448" s="312"/>
      <c r="N448" s="312"/>
      <c r="O448" s="312"/>
    </row>
    <row r="449" spans="1:15" x14ac:dyDescent="0.2">
      <c r="A449" s="312"/>
      <c r="B449" s="312"/>
      <c r="C449" s="313"/>
      <c r="D449" s="312"/>
      <c r="E449" s="312"/>
      <c r="F449" s="312"/>
      <c r="G449" s="312"/>
      <c r="H449" s="312"/>
      <c r="I449" s="312"/>
      <c r="J449" s="312"/>
      <c r="K449" s="312"/>
      <c r="L449" s="312"/>
      <c r="M449" s="312"/>
      <c r="N449" s="312"/>
      <c r="O449" s="312"/>
    </row>
    <row r="450" spans="1:15" x14ac:dyDescent="0.2">
      <c r="A450" s="312"/>
      <c r="B450" s="312"/>
      <c r="C450" s="313"/>
      <c r="D450" s="312"/>
      <c r="E450" s="312"/>
      <c r="F450" s="312"/>
      <c r="G450" s="312"/>
      <c r="H450" s="312"/>
      <c r="I450" s="312"/>
      <c r="J450" s="312"/>
      <c r="K450" s="312"/>
      <c r="L450" s="312"/>
      <c r="M450" s="312"/>
      <c r="N450" s="312"/>
      <c r="O450" s="312"/>
    </row>
    <row r="451" spans="1:15" x14ac:dyDescent="0.2">
      <c r="A451" s="312"/>
      <c r="B451" s="312"/>
      <c r="C451" s="313"/>
      <c r="D451" s="312"/>
      <c r="E451" s="312"/>
      <c r="F451" s="312"/>
      <c r="G451" s="312"/>
      <c r="H451" s="312"/>
      <c r="I451" s="312"/>
      <c r="J451" s="312"/>
      <c r="K451" s="312"/>
      <c r="L451" s="312"/>
      <c r="M451" s="312"/>
      <c r="N451" s="312"/>
      <c r="O451" s="312"/>
    </row>
    <row r="452" spans="1:15" x14ac:dyDescent="0.2">
      <c r="A452" s="312"/>
      <c r="B452" s="312"/>
      <c r="C452" s="313"/>
      <c r="D452" s="312"/>
      <c r="E452" s="312"/>
      <c r="F452" s="312"/>
      <c r="G452" s="312"/>
      <c r="H452" s="312"/>
      <c r="I452" s="312"/>
      <c r="J452" s="312"/>
      <c r="K452" s="312"/>
      <c r="L452" s="312"/>
      <c r="M452" s="312"/>
      <c r="N452" s="312"/>
      <c r="O452" s="312"/>
    </row>
    <row r="453" spans="1:15" x14ac:dyDescent="0.2">
      <c r="A453" s="312"/>
      <c r="B453" s="312"/>
      <c r="C453" s="313"/>
      <c r="D453" s="312"/>
      <c r="E453" s="312"/>
      <c r="F453" s="312"/>
      <c r="G453" s="312"/>
      <c r="H453" s="312"/>
      <c r="I453" s="312"/>
      <c r="J453" s="312"/>
      <c r="K453" s="312"/>
      <c r="L453" s="312"/>
      <c r="M453" s="312"/>
      <c r="N453" s="312"/>
      <c r="O453" s="312"/>
    </row>
    <row r="454" spans="1:15" x14ac:dyDescent="0.2">
      <c r="A454" s="312"/>
      <c r="B454" s="312"/>
      <c r="C454" s="313"/>
      <c r="D454" s="312"/>
      <c r="E454" s="312"/>
      <c r="F454" s="312"/>
      <c r="G454" s="312"/>
      <c r="H454" s="312"/>
      <c r="I454" s="312"/>
      <c r="J454" s="312"/>
      <c r="K454" s="312"/>
      <c r="L454" s="312"/>
      <c r="M454" s="312"/>
      <c r="N454" s="312"/>
      <c r="O454" s="312"/>
    </row>
    <row r="455" spans="1:15" x14ac:dyDescent="0.2">
      <c r="A455" s="312"/>
      <c r="B455" s="312"/>
      <c r="C455" s="313"/>
      <c r="D455" s="312"/>
      <c r="E455" s="312"/>
      <c r="F455" s="312"/>
      <c r="G455" s="312"/>
      <c r="H455" s="312"/>
      <c r="I455" s="312"/>
      <c r="J455" s="312"/>
      <c r="K455" s="312"/>
      <c r="L455" s="312"/>
      <c r="M455" s="312"/>
      <c r="N455" s="312"/>
      <c r="O455" s="312"/>
    </row>
    <row r="456" spans="1:15" x14ac:dyDescent="0.2">
      <c r="A456" s="312"/>
      <c r="B456" s="312"/>
      <c r="C456" s="313"/>
      <c r="D456" s="312"/>
      <c r="E456" s="312"/>
      <c r="F456" s="312"/>
      <c r="G456" s="312"/>
      <c r="H456" s="312"/>
      <c r="I456" s="312"/>
      <c r="J456" s="312"/>
      <c r="K456" s="312"/>
      <c r="L456" s="312"/>
      <c r="M456" s="312"/>
      <c r="N456" s="312"/>
      <c r="O456" s="312"/>
    </row>
    <row r="457" spans="1:15" x14ac:dyDescent="0.2">
      <c r="A457" s="312"/>
      <c r="B457" s="312"/>
      <c r="C457" s="313"/>
      <c r="D457" s="312"/>
      <c r="E457" s="312"/>
      <c r="F457" s="312"/>
      <c r="G457" s="312"/>
      <c r="H457" s="312"/>
      <c r="I457" s="312"/>
      <c r="J457" s="312"/>
      <c r="K457" s="312"/>
      <c r="L457" s="312"/>
      <c r="M457" s="312"/>
      <c r="N457" s="312"/>
      <c r="O457" s="312"/>
    </row>
    <row r="458" spans="1:15" x14ac:dyDescent="0.2">
      <c r="A458" s="312"/>
      <c r="B458" s="312"/>
      <c r="C458" s="313"/>
      <c r="D458" s="312"/>
      <c r="E458" s="312"/>
      <c r="F458" s="312"/>
      <c r="G458" s="312"/>
      <c r="H458" s="312"/>
      <c r="I458" s="312"/>
      <c r="J458" s="312"/>
      <c r="K458" s="312"/>
      <c r="L458" s="312"/>
      <c r="M458" s="312"/>
      <c r="N458" s="312"/>
      <c r="O458" s="312"/>
    </row>
    <row r="459" spans="1:15" x14ac:dyDescent="0.2">
      <c r="A459" s="312"/>
      <c r="B459" s="312"/>
      <c r="C459" s="313"/>
      <c r="D459" s="312"/>
      <c r="E459" s="312"/>
      <c r="F459" s="312"/>
      <c r="G459" s="312"/>
      <c r="H459" s="312"/>
      <c r="I459" s="312"/>
      <c r="J459" s="312"/>
      <c r="K459" s="312"/>
      <c r="L459" s="312"/>
      <c r="M459" s="312"/>
      <c r="N459" s="312"/>
      <c r="O459" s="312"/>
    </row>
    <row r="460" spans="1:15" x14ac:dyDescent="0.2">
      <c r="A460" s="312"/>
      <c r="B460" s="312"/>
      <c r="C460" s="313"/>
      <c r="D460" s="312"/>
      <c r="E460" s="312"/>
      <c r="F460" s="312"/>
      <c r="G460" s="312"/>
      <c r="H460" s="312"/>
      <c r="I460" s="312"/>
      <c r="J460" s="312"/>
      <c r="K460" s="312"/>
      <c r="L460" s="312"/>
      <c r="M460" s="312"/>
      <c r="N460" s="312"/>
      <c r="O460" s="312"/>
    </row>
    <row r="461" spans="1:15" x14ac:dyDescent="0.2">
      <c r="A461" s="312"/>
      <c r="B461" s="312"/>
      <c r="C461" s="313"/>
      <c r="D461" s="312"/>
      <c r="E461" s="312"/>
      <c r="F461" s="312"/>
      <c r="G461" s="312"/>
      <c r="H461" s="312"/>
      <c r="I461" s="312"/>
      <c r="J461" s="312"/>
      <c r="K461" s="312"/>
      <c r="L461" s="312"/>
      <c r="M461" s="312"/>
      <c r="N461" s="312"/>
      <c r="O461" s="312"/>
    </row>
    <row r="462" spans="1:15" x14ac:dyDescent="0.2">
      <c r="A462" s="312"/>
      <c r="B462" s="312"/>
      <c r="C462" s="313"/>
      <c r="D462" s="312"/>
      <c r="E462" s="312"/>
      <c r="F462" s="312"/>
      <c r="G462" s="312"/>
      <c r="H462" s="312"/>
      <c r="I462" s="312"/>
      <c r="J462" s="312"/>
      <c r="K462" s="312"/>
      <c r="L462" s="312"/>
      <c r="M462" s="312"/>
      <c r="N462" s="312"/>
      <c r="O462" s="312"/>
    </row>
    <row r="463" spans="1:15" x14ac:dyDescent="0.2">
      <c r="A463" s="312"/>
      <c r="B463" s="312"/>
      <c r="C463" s="313"/>
      <c r="D463" s="312"/>
      <c r="E463" s="312"/>
      <c r="F463" s="312"/>
      <c r="G463" s="312"/>
      <c r="H463" s="312"/>
      <c r="I463" s="312"/>
      <c r="J463" s="312"/>
      <c r="K463" s="312"/>
      <c r="L463" s="312"/>
      <c r="M463" s="312"/>
      <c r="N463" s="312"/>
      <c r="O463" s="312"/>
    </row>
    <row r="464" spans="1:15" x14ac:dyDescent="0.2">
      <c r="A464" s="312"/>
      <c r="B464" s="312"/>
      <c r="C464" s="313"/>
      <c r="D464" s="312"/>
      <c r="E464" s="312"/>
      <c r="F464" s="312"/>
      <c r="G464" s="312"/>
      <c r="H464" s="312"/>
      <c r="I464" s="312"/>
      <c r="J464" s="312"/>
      <c r="K464" s="312"/>
      <c r="L464" s="312"/>
      <c r="M464" s="312"/>
      <c r="N464" s="312"/>
      <c r="O464" s="312"/>
    </row>
    <row r="465" spans="1:15" x14ac:dyDescent="0.2">
      <c r="A465" s="312"/>
      <c r="B465" s="312"/>
      <c r="C465" s="313"/>
      <c r="D465" s="312"/>
      <c r="E465" s="312"/>
      <c r="F465" s="312"/>
      <c r="G465" s="312"/>
      <c r="H465" s="312"/>
      <c r="I465" s="312"/>
      <c r="J465" s="312"/>
      <c r="K465" s="312"/>
      <c r="L465" s="312"/>
      <c r="M465" s="312"/>
      <c r="N465" s="312"/>
      <c r="O465" s="312"/>
    </row>
    <row r="466" spans="1:15" x14ac:dyDescent="0.2">
      <c r="A466" s="312"/>
      <c r="B466" s="312"/>
      <c r="C466" s="313"/>
      <c r="D466" s="312"/>
      <c r="E466" s="312"/>
      <c r="F466" s="312"/>
      <c r="G466" s="312"/>
      <c r="H466" s="312"/>
      <c r="I466" s="312"/>
      <c r="J466" s="312"/>
      <c r="K466" s="312"/>
      <c r="L466" s="312"/>
      <c r="M466" s="312"/>
      <c r="N466" s="312"/>
      <c r="O466" s="312"/>
    </row>
    <row r="467" spans="1:15" x14ac:dyDescent="0.2">
      <c r="A467" s="312"/>
      <c r="B467" s="312"/>
      <c r="C467" s="313"/>
      <c r="D467" s="312"/>
      <c r="E467" s="312"/>
      <c r="F467" s="312"/>
      <c r="G467" s="312"/>
      <c r="H467" s="312"/>
      <c r="I467" s="312"/>
      <c r="J467" s="312"/>
      <c r="K467" s="312"/>
      <c r="L467" s="312"/>
      <c r="M467" s="312"/>
      <c r="N467" s="312"/>
      <c r="O467" s="312"/>
    </row>
    <row r="468" spans="1:15" x14ac:dyDescent="0.2">
      <c r="A468" s="312"/>
      <c r="B468" s="312"/>
      <c r="C468" s="313"/>
      <c r="D468" s="312"/>
      <c r="E468" s="312"/>
      <c r="F468" s="312"/>
      <c r="G468" s="312"/>
      <c r="H468" s="312"/>
      <c r="I468" s="312"/>
      <c r="J468" s="312"/>
      <c r="K468" s="312"/>
      <c r="L468" s="312"/>
      <c r="M468" s="312"/>
      <c r="N468" s="312"/>
      <c r="O468" s="312"/>
    </row>
    <row r="469" spans="1:15" x14ac:dyDescent="0.2">
      <c r="A469" s="312"/>
      <c r="B469" s="312"/>
      <c r="C469" s="313"/>
      <c r="D469" s="312"/>
      <c r="E469" s="312"/>
      <c r="F469" s="312"/>
      <c r="G469" s="312"/>
      <c r="H469" s="312"/>
      <c r="I469" s="312"/>
      <c r="J469" s="312"/>
      <c r="K469" s="312"/>
      <c r="L469" s="312"/>
      <c r="M469" s="312"/>
      <c r="N469" s="312"/>
      <c r="O469" s="312"/>
    </row>
    <row r="470" spans="1:15" x14ac:dyDescent="0.2">
      <c r="A470" s="312"/>
      <c r="B470" s="312"/>
      <c r="C470" s="313"/>
      <c r="D470" s="312"/>
      <c r="E470" s="312"/>
      <c r="F470" s="312"/>
      <c r="G470" s="312"/>
      <c r="H470" s="312"/>
      <c r="I470" s="312"/>
      <c r="J470" s="312"/>
      <c r="K470" s="312"/>
      <c r="L470" s="312"/>
      <c r="M470" s="312"/>
      <c r="N470" s="312"/>
      <c r="O470" s="312"/>
    </row>
    <row r="471" spans="1:15" x14ac:dyDescent="0.2">
      <c r="A471" s="312"/>
      <c r="B471" s="312"/>
      <c r="C471" s="313"/>
      <c r="D471" s="312"/>
      <c r="E471" s="312"/>
      <c r="F471" s="312"/>
      <c r="G471" s="312"/>
      <c r="H471" s="312"/>
      <c r="I471" s="312"/>
      <c r="J471" s="312"/>
      <c r="K471" s="312"/>
      <c r="L471" s="312"/>
      <c r="M471" s="312"/>
      <c r="N471" s="312"/>
      <c r="O471" s="312"/>
    </row>
    <row r="472" spans="1:15" x14ac:dyDescent="0.2">
      <c r="A472" s="312"/>
      <c r="B472" s="312"/>
      <c r="C472" s="313"/>
      <c r="D472" s="312"/>
      <c r="E472" s="312"/>
      <c r="F472" s="312"/>
      <c r="G472" s="312"/>
      <c r="H472" s="312"/>
      <c r="I472" s="312"/>
      <c r="J472" s="312"/>
      <c r="K472" s="312"/>
      <c r="L472" s="312"/>
      <c r="M472" s="312"/>
      <c r="N472" s="312"/>
      <c r="O472" s="312"/>
    </row>
    <row r="473" spans="1:15" x14ac:dyDescent="0.2">
      <c r="A473" s="312"/>
      <c r="B473" s="312"/>
      <c r="C473" s="313"/>
      <c r="D473" s="312"/>
      <c r="E473" s="312"/>
      <c r="F473" s="312"/>
      <c r="G473" s="312"/>
      <c r="H473" s="312"/>
      <c r="I473" s="312"/>
      <c r="J473" s="312"/>
      <c r="K473" s="312"/>
      <c r="L473" s="312"/>
      <c r="M473" s="312"/>
      <c r="N473" s="312"/>
      <c r="O473" s="312"/>
    </row>
    <row r="474" spans="1:15" x14ac:dyDescent="0.2">
      <c r="A474" s="312"/>
      <c r="B474" s="312"/>
      <c r="C474" s="313"/>
      <c r="D474" s="312"/>
      <c r="E474" s="312"/>
      <c r="F474" s="312"/>
      <c r="G474" s="312"/>
      <c r="H474" s="312"/>
      <c r="I474" s="312"/>
      <c r="J474" s="312"/>
      <c r="K474" s="312"/>
      <c r="L474" s="312"/>
      <c r="M474" s="312"/>
      <c r="N474" s="312"/>
      <c r="O474" s="312"/>
    </row>
    <row r="475" spans="1:15" x14ac:dyDescent="0.2">
      <c r="A475" s="312"/>
      <c r="B475" s="312"/>
      <c r="C475" s="313"/>
      <c r="D475" s="312"/>
      <c r="E475" s="312"/>
      <c r="F475" s="312"/>
      <c r="G475" s="312"/>
      <c r="H475" s="312"/>
      <c r="I475" s="312"/>
      <c r="J475" s="312"/>
      <c r="K475" s="312"/>
      <c r="L475" s="312"/>
      <c r="M475" s="312"/>
      <c r="N475" s="312"/>
      <c r="O475" s="312"/>
    </row>
    <row r="476" spans="1:15" x14ac:dyDescent="0.2">
      <c r="A476" s="312"/>
      <c r="B476" s="312"/>
      <c r="C476" s="313"/>
      <c r="D476" s="312"/>
      <c r="E476" s="312"/>
      <c r="F476" s="312"/>
      <c r="G476" s="312"/>
      <c r="H476" s="312"/>
      <c r="I476" s="312"/>
      <c r="J476" s="312"/>
      <c r="K476" s="312"/>
      <c r="L476" s="312"/>
      <c r="M476" s="312"/>
      <c r="N476" s="312"/>
      <c r="O476" s="312"/>
    </row>
    <row r="477" spans="1:15" x14ac:dyDescent="0.2">
      <c r="A477" s="312"/>
      <c r="B477" s="312"/>
      <c r="C477" s="313"/>
      <c r="D477" s="312"/>
      <c r="E477" s="312"/>
      <c r="F477" s="312"/>
      <c r="G477" s="312"/>
      <c r="H477" s="312"/>
      <c r="I477" s="312"/>
      <c r="J477" s="312"/>
      <c r="K477" s="312"/>
      <c r="L477" s="312"/>
      <c r="M477" s="312"/>
      <c r="N477" s="312"/>
      <c r="O477" s="312"/>
    </row>
    <row r="478" spans="1:15" x14ac:dyDescent="0.2">
      <c r="A478" s="312"/>
      <c r="B478" s="312"/>
      <c r="C478" s="313"/>
      <c r="D478" s="312"/>
      <c r="E478" s="312"/>
      <c r="F478" s="312"/>
      <c r="G478" s="312"/>
      <c r="H478" s="312"/>
      <c r="I478" s="312"/>
      <c r="J478" s="312"/>
      <c r="K478" s="312"/>
      <c r="L478" s="312"/>
      <c r="M478" s="312"/>
      <c r="N478" s="312"/>
      <c r="O478" s="312"/>
    </row>
    <row r="479" spans="1:15" x14ac:dyDescent="0.2">
      <c r="A479" s="312"/>
      <c r="B479" s="312"/>
      <c r="C479" s="313"/>
      <c r="D479" s="312"/>
      <c r="E479" s="312"/>
      <c r="F479" s="312"/>
      <c r="G479" s="312"/>
      <c r="H479" s="312"/>
      <c r="I479" s="312"/>
      <c r="J479" s="312"/>
      <c r="K479" s="312"/>
      <c r="L479" s="312"/>
      <c r="M479" s="312"/>
      <c r="N479" s="312"/>
      <c r="O479" s="312"/>
    </row>
    <row r="480" spans="1:15" x14ac:dyDescent="0.2">
      <c r="A480" s="312"/>
      <c r="B480" s="312"/>
      <c r="C480" s="313"/>
      <c r="D480" s="312"/>
      <c r="E480" s="312"/>
      <c r="F480" s="312"/>
      <c r="G480" s="312"/>
      <c r="H480" s="312"/>
      <c r="I480" s="312"/>
      <c r="J480" s="312"/>
      <c r="K480" s="312"/>
      <c r="L480" s="312"/>
      <c r="M480" s="312"/>
      <c r="N480" s="312"/>
      <c r="O480" s="312"/>
    </row>
    <row r="481" spans="1:15" x14ac:dyDescent="0.2">
      <c r="A481" s="312"/>
      <c r="B481" s="312"/>
      <c r="C481" s="313"/>
      <c r="D481" s="312"/>
      <c r="E481" s="312"/>
      <c r="F481" s="312"/>
      <c r="G481" s="312"/>
      <c r="H481" s="312"/>
      <c r="I481" s="312"/>
      <c r="J481" s="312"/>
      <c r="K481" s="312"/>
      <c r="L481" s="312"/>
      <c r="M481" s="312"/>
      <c r="N481" s="312"/>
      <c r="O481" s="312"/>
    </row>
    <row r="482" spans="1:15" x14ac:dyDescent="0.2">
      <c r="A482" s="312"/>
      <c r="B482" s="312"/>
      <c r="C482" s="313"/>
      <c r="D482" s="312"/>
      <c r="E482" s="312"/>
      <c r="F482" s="312"/>
      <c r="G482" s="312"/>
      <c r="H482" s="312"/>
      <c r="I482" s="312"/>
      <c r="J482" s="312"/>
      <c r="K482" s="312"/>
      <c r="L482" s="312"/>
      <c r="M482" s="312"/>
      <c r="N482" s="312"/>
      <c r="O482" s="312"/>
    </row>
    <row r="483" spans="1:15" x14ac:dyDescent="0.2">
      <c r="A483" s="312"/>
      <c r="B483" s="312"/>
      <c r="C483" s="313"/>
      <c r="D483" s="312"/>
      <c r="E483" s="312"/>
      <c r="F483" s="312"/>
      <c r="G483" s="312"/>
      <c r="H483" s="312"/>
      <c r="I483" s="312"/>
      <c r="J483" s="312"/>
      <c r="K483" s="312"/>
      <c r="L483" s="312"/>
      <c r="M483" s="312"/>
      <c r="N483" s="312"/>
      <c r="O483" s="312"/>
    </row>
    <row r="484" spans="1:15" x14ac:dyDescent="0.2">
      <c r="A484" s="312"/>
      <c r="B484" s="312"/>
      <c r="C484" s="313"/>
      <c r="D484" s="312"/>
      <c r="E484" s="312"/>
      <c r="F484" s="312"/>
      <c r="G484" s="312"/>
      <c r="H484" s="312"/>
      <c r="I484" s="312"/>
      <c r="J484" s="312"/>
      <c r="K484" s="312"/>
      <c r="L484" s="312"/>
      <c r="M484" s="312"/>
      <c r="N484" s="312"/>
      <c r="O484" s="312"/>
    </row>
    <row r="485" spans="1:15" x14ac:dyDescent="0.2">
      <c r="A485" s="312"/>
      <c r="B485" s="312"/>
      <c r="C485" s="313"/>
      <c r="D485" s="312"/>
      <c r="E485" s="312"/>
      <c r="F485" s="312"/>
      <c r="G485" s="312"/>
      <c r="H485" s="312"/>
      <c r="I485" s="312"/>
      <c r="J485" s="312"/>
      <c r="K485" s="312"/>
      <c r="L485" s="312"/>
      <c r="M485" s="312"/>
      <c r="N485" s="312"/>
      <c r="O485" s="312"/>
    </row>
    <row r="486" spans="1:15" x14ac:dyDescent="0.2">
      <c r="A486" s="312"/>
      <c r="B486" s="312"/>
      <c r="C486" s="313"/>
      <c r="D486" s="312"/>
      <c r="E486" s="312"/>
      <c r="F486" s="312"/>
      <c r="G486" s="312"/>
      <c r="H486" s="312"/>
      <c r="I486" s="312"/>
      <c r="J486" s="312"/>
      <c r="K486" s="312"/>
      <c r="L486" s="312"/>
      <c r="M486" s="312"/>
      <c r="N486" s="312"/>
      <c r="O486" s="312"/>
    </row>
    <row r="487" spans="1:15" x14ac:dyDescent="0.2">
      <c r="A487" s="312"/>
      <c r="B487" s="312"/>
      <c r="C487" s="313"/>
      <c r="D487" s="312"/>
      <c r="E487" s="312"/>
      <c r="F487" s="312"/>
      <c r="G487" s="312"/>
      <c r="H487" s="312"/>
      <c r="I487" s="312"/>
      <c r="J487" s="312"/>
      <c r="K487" s="312"/>
      <c r="L487" s="312"/>
      <c r="M487" s="312"/>
      <c r="N487" s="312"/>
      <c r="O487" s="312"/>
    </row>
    <row r="488" spans="1:15" x14ac:dyDescent="0.2">
      <c r="A488" s="312"/>
      <c r="B488" s="312"/>
      <c r="C488" s="313"/>
      <c r="D488" s="312"/>
      <c r="E488" s="312"/>
      <c r="F488" s="312"/>
      <c r="G488" s="312"/>
      <c r="H488" s="312"/>
      <c r="I488" s="312"/>
      <c r="J488" s="312"/>
      <c r="K488" s="312"/>
      <c r="L488" s="312"/>
      <c r="M488" s="312"/>
      <c r="N488" s="312"/>
      <c r="O488" s="312"/>
    </row>
    <row r="489" spans="1:15" x14ac:dyDescent="0.2">
      <c r="A489" s="312"/>
      <c r="B489" s="312"/>
      <c r="C489" s="313"/>
      <c r="D489" s="312"/>
      <c r="E489" s="312"/>
      <c r="F489" s="312"/>
      <c r="G489" s="312"/>
      <c r="H489" s="312"/>
      <c r="I489" s="312"/>
      <c r="J489" s="312"/>
      <c r="K489" s="312"/>
      <c r="L489" s="312"/>
      <c r="M489" s="312"/>
      <c r="N489" s="312"/>
      <c r="O489" s="312"/>
    </row>
    <row r="490" spans="1:15" x14ac:dyDescent="0.2">
      <c r="A490" s="312"/>
      <c r="B490" s="312"/>
      <c r="C490" s="313"/>
      <c r="D490" s="312"/>
      <c r="E490" s="312"/>
      <c r="F490" s="312"/>
      <c r="G490" s="312"/>
      <c r="H490" s="312"/>
      <c r="I490" s="312"/>
      <c r="J490" s="312"/>
      <c r="K490" s="312"/>
      <c r="L490" s="312"/>
      <c r="M490" s="312"/>
      <c r="N490" s="312"/>
      <c r="O490" s="312"/>
    </row>
    <row r="491" spans="1:15" x14ac:dyDescent="0.2">
      <c r="A491" s="312"/>
      <c r="B491" s="312"/>
      <c r="C491" s="313"/>
      <c r="D491" s="312"/>
      <c r="E491" s="312"/>
      <c r="F491" s="312"/>
      <c r="G491" s="312"/>
      <c r="H491" s="312"/>
      <c r="I491" s="312"/>
      <c r="J491" s="312"/>
      <c r="K491" s="312"/>
      <c r="L491" s="312"/>
      <c r="M491" s="312"/>
      <c r="N491" s="312"/>
      <c r="O491" s="312"/>
    </row>
    <row r="492" spans="1:15" x14ac:dyDescent="0.2">
      <c r="A492" s="312"/>
      <c r="B492" s="312"/>
      <c r="C492" s="313"/>
      <c r="D492" s="312"/>
      <c r="E492" s="312"/>
      <c r="F492" s="312"/>
      <c r="G492" s="312"/>
      <c r="H492" s="312"/>
      <c r="I492" s="312"/>
      <c r="J492" s="312"/>
      <c r="K492" s="312"/>
    </row>
  </sheetData>
  <autoFilter ref="A51:IV189"/>
  <mergeCells count="52">
    <mergeCell ref="G232:I232"/>
    <mergeCell ref="K193:K194"/>
    <mergeCell ref="A192:K192"/>
    <mergeCell ref="A189:J189"/>
    <mergeCell ref="A193:A194"/>
    <mergeCell ref="B193:B194"/>
    <mergeCell ref="C193:C194"/>
    <mergeCell ref="D193:D194"/>
    <mergeCell ref="G224:I224"/>
    <mergeCell ref="A221:I222"/>
    <mergeCell ref="G230:I230"/>
    <mergeCell ref="B51:B52"/>
    <mergeCell ref="C51:C52"/>
    <mergeCell ref="D51:D52"/>
    <mergeCell ref="H51:H52"/>
    <mergeCell ref="G229:I229"/>
    <mergeCell ref="G226:I226"/>
    <mergeCell ref="G228:I228"/>
    <mergeCell ref="G225:I225"/>
    <mergeCell ref="G227:I227"/>
    <mergeCell ref="N6:N7"/>
    <mergeCell ref="O6:O7"/>
    <mergeCell ref="A35:J36"/>
    <mergeCell ref="A49:J50"/>
    <mergeCell ref="E193:E194"/>
    <mergeCell ref="F193:F194"/>
    <mergeCell ref="G193:G194"/>
    <mergeCell ref="J193:J194"/>
    <mergeCell ref="J51:J52"/>
    <mergeCell ref="A51:A52"/>
    <mergeCell ref="F6:F7"/>
    <mergeCell ref="G6:G7"/>
    <mergeCell ref="H6:H7"/>
    <mergeCell ref="I51:I52"/>
    <mergeCell ref="K6:K7"/>
    <mergeCell ref="M6:M7"/>
    <mergeCell ref="G237:G238"/>
    <mergeCell ref="H237:H238"/>
    <mergeCell ref="A235:H236"/>
    <mergeCell ref="A1:O4"/>
    <mergeCell ref="A5:O5"/>
    <mergeCell ref="A6:A7"/>
    <mergeCell ref="B6:B7"/>
    <mergeCell ref="C6:C7"/>
    <mergeCell ref="D6:D7"/>
    <mergeCell ref="E6:E7"/>
    <mergeCell ref="A237:A238"/>
    <mergeCell ref="B237:B238"/>
    <mergeCell ref="C237:C238"/>
    <mergeCell ref="D237:D238"/>
    <mergeCell ref="E237:E238"/>
    <mergeCell ref="F237:F238"/>
  </mergeCells>
  <pageMargins left="0.7" right="0.7" top="0.75" bottom="0.75" header="0.3" footer="0.3"/>
  <pageSetup scale="3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AK427"/>
  <sheetViews>
    <sheetView workbookViewId="0">
      <selection activeCell="G52" sqref="G52"/>
    </sheetView>
  </sheetViews>
  <sheetFormatPr defaultRowHeight="12.75" x14ac:dyDescent="0.2"/>
  <cols>
    <col min="1" max="1" width="4.85546875" customWidth="1"/>
    <col min="2" max="2" width="38.28515625" customWidth="1"/>
    <col min="3" max="3" width="16.7109375" style="5" bestFit="1" customWidth="1"/>
    <col min="4" max="4" width="19.7109375" bestFit="1" customWidth="1"/>
    <col min="5" max="5" width="13.28515625" bestFit="1" customWidth="1"/>
    <col min="6" max="6" width="15" customWidth="1"/>
    <col min="7" max="7" width="15.85546875" bestFit="1" customWidth="1"/>
    <col min="8" max="8" width="17.7109375" bestFit="1" customWidth="1"/>
    <col min="9" max="9" width="21.5703125" customWidth="1"/>
    <col min="10" max="10" width="13.85546875" customWidth="1"/>
    <col min="11" max="11" width="16.5703125" bestFit="1" customWidth="1"/>
    <col min="12" max="12" width="16" bestFit="1" customWidth="1"/>
    <col min="13" max="13" width="12.5703125" customWidth="1"/>
    <col min="14" max="14" width="20" customWidth="1"/>
    <col min="15" max="15" width="10.7109375" bestFit="1" customWidth="1"/>
  </cols>
  <sheetData>
    <row r="1" spans="1:15" ht="15" customHeight="1" x14ac:dyDescent="0.2">
      <c r="A1" s="1392" t="s">
        <v>2058</v>
      </c>
      <c r="B1" s="1392"/>
      <c r="C1" s="1392"/>
      <c r="D1" s="1392"/>
      <c r="E1" s="1392"/>
      <c r="F1" s="1392"/>
      <c r="G1" s="1392"/>
      <c r="H1" s="1392"/>
      <c r="I1" s="1392"/>
      <c r="J1" s="1392"/>
      <c r="K1" s="1392"/>
      <c r="L1" s="1392"/>
      <c r="M1" s="1392"/>
      <c r="N1" s="1392"/>
      <c r="O1" s="1392"/>
    </row>
    <row r="2" spans="1:15" ht="15" customHeight="1" x14ac:dyDescent="0.2">
      <c r="A2" s="1392"/>
      <c r="B2" s="1392"/>
      <c r="C2" s="1392"/>
      <c r="D2" s="1392"/>
      <c r="E2" s="1392"/>
      <c r="F2" s="1392"/>
      <c r="G2" s="1392"/>
      <c r="H2" s="1392"/>
      <c r="I2" s="1392"/>
      <c r="J2" s="1392"/>
      <c r="K2" s="1392"/>
      <c r="L2" s="1392"/>
      <c r="M2" s="1392"/>
      <c r="N2" s="1392"/>
      <c r="O2" s="1392"/>
    </row>
    <row r="3" spans="1:15" ht="15" customHeight="1" x14ac:dyDescent="0.2">
      <c r="A3" s="1392"/>
      <c r="B3" s="1392"/>
      <c r="C3" s="1392"/>
      <c r="D3" s="1392"/>
      <c r="E3" s="1392"/>
      <c r="F3" s="1392"/>
      <c r="G3" s="1392"/>
      <c r="H3" s="1392"/>
      <c r="I3" s="1392"/>
      <c r="J3" s="1392"/>
      <c r="K3" s="1392"/>
      <c r="L3" s="1392"/>
      <c r="M3" s="1392"/>
      <c r="N3" s="1392"/>
      <c r="O3" s="1392"/>
    </row>
    <row r="4" spans="1:15" ht="15.75" customHeight="1" thickBot="1" x14ac:dyDescent="0.25">
      <c r="A4" s="1393"/>
      <c r="B4" s="1393"/>
      <c r="C4" s="1393"/>
      <c r="D4" s="1393"/>
      <c r="E4" s="1393"/>
      <c r="F4" s="1393"/>
      <c r="G4" s="1393"/>
      <c r="H4" s="1393"/>
      <c r="I4" s="1393"/>
      <c r="J4" s="1393"/>
      <c r="K4" s="1393"/>
      <c r="L4" s="1393"/>
      <c r="M4" s="1393"/>
      <c r="N4" s="1393"/>
      <c r="O4" s="1393"/>
    </row>
    <row r="5" spans="1:15" ht="27.75" thickTop="1" thickBot="1" x14ac:dyDescent="0.25">
      <c r="A5" s="1394" t="s">
        <v>1597</v>
      </c>
      <c r="B5" s="1394"/>
      <c r="C5" s="1394"/>
      <c r="D5" s="1394"/>
      <c r="E5" s="1394"/>
      <c r="F5" s="1394"/>
      <c r="G5" s="1394"/>
      <c r="H5" s="1394"/>
      <c r="I5" s="1394"/>
      <c r="J5" s="1394"/>
      <c r="K5" s="1394"/>
      <c r="L5" s="1394"/>
      <c r="M5" s="1394"/>
      <c r="N5" s="1394"/>
      <c r="O5" s="1394"/>
    </row>
    <row r="6" spans="1:15" ht="26.25" thickTop="1" x14ac:dyDescent="0.2">
      <c r="A6" s="1301" t="s">
        <v>700</v>
      </c>
      <c r="B6" s="1301" t="s">
        <v>1057</v>
      </c>
      <c r="C6" s="1301" t="s">
        <v>508</v>
      </c>
      <c r="D6" s="1301" t="s">
        <v>900</v>
      </c>
      <c r="E6" s="1301" t="s">
        <v>901</v>
      </c>
      <c r="F6" s="1299" t="s">
        <v>1266</v>
      </c>
      <c r="G6" s="1299" t="s">
        <v>1267</v>
      </c>
      <c r="H6" s="1299" t="s">
        <v>1268</v>
      </c>
      <c r="I6" s="527" t="s">
        <v>1895</v>
      </c>
      <c r="J6" s="526" t="s">
        <v>1269</v>
      </c>
      <c r="K6" s="1370" t="s">
        <v>1270</v>
      </c>
      <c r="L6" s="527" t="s">
        <v>1598</v>
      </c>
      <c r="M6" s="1299" t="s">
        <v>1270</v>
      </c>
      <c r="N6" s="1301" t="s">
        <v>263</v>
      </c>
      <c r="O6" s="1299" t="s">
        <v>1058</v>
      </c>
    </row>
    <row r="7" spans="1:15" ht="13.5" thickBot="1" x14ac:dyDescent="0.25">
      <c r="A7" s="1302"/>
      <c r="B7" s="1302"/>
      <c r="C7" s="1302"/>
      <c r="D7" s="1302"/>
      <c r="E7" s="1302"/>
      <c r="F7" s="1300"/>
      <c r="G7" s="1300"/>
      <c r="H7" s="1300"/>
      <c r="I7" s="532"/>
      <c r="J7" s="529" t="s">
        <v>1272</v>
      </c>
      <c r="K7" s="1371"/>
      <c r="L7" s="529" t="s">
        <v>1272</v>
      </c>
      <c r="M7" s="1300"/>
      <c r="N7" s="1302"/>
      <c r="O7" s="1300"/>
    </row>
    <row r="8" spans="1:15" ht="51.75" thickTop="1" x14ac:dyDescent="0.2">
      <c r="A8" s="612">
        <v>1</v>
      </c>
      <c r="B8" s="613" t="s">
        <v>2059</v>
      </c>
      <c r="C8" s="614" t="s">
        <v>1060</v>
      </c>
      <c r="D8" s="615">
        <v>12549401</v>
      </c>
      <c r="E8" s="616">
        <v>14764000</v>
      </c>
      <c r="F8" s="617">
        <v>2214600</v>
      </c>
      <c r="G8" s="614">
        <v>100</v>
      </c>
      <c r="H8" s="617">
        <v>221460000</v>
      </c>
      <c r="I8" s="617">
        <v>3351140</v>
      </c>
      <c r="J8" s="618">
        <v>335114000</v>
      </c>
      <c r="K8" s="619">
        <v>0.22689999999999999</v>
      </c>
      <c r="L8" s="620" t="s">
        <v>1289</v>
      </c>
      <c r="M8" s="621" t="s">
        <v>1289</v>
      </c>
      <c r="N8" s="613" t="s">
        <v>1290</v>
      </c>
      <c r="O8" s="622" t="s">
        <v>2060</v>
      </c>
    </row>
    <row r="9" spans="1:15" ht="25.5" x14ac:dyDescent="0.2">
      <c r="A9" s="389">
        <v>2</v>
      </c>
      <c r="B9" s="296" t="s">
        <v>2061</v>
      </c>
      <c r="C9" s="290" t="s">
        <v>944</v>
      </c>
      <c r="D9" s="503">
        <v>1</v>
      </c>
      <c r="E9" s="497">
        <v>11326821</v>
      </c>
      <c r="F9" s="497">
        <v>11326821</v>
      </c>
      <c r="G9" s="497">
        <v>100</v>
      </c>
      <c r="H9" s="497">
        <v>1132682100</v>
      </c>
      <c r="I9" s="497">
        <v>3398046</v>
      </c>
      <c r="J9" s="497">
        <v>339804600</v>
      </c>
      <c r="K9" s="673">
        <v>0.3</v>
      </c>
      <c r="L9" s="500" t="s">
        <v>1289</v>
      </c>
      <c r="M9" s="396" t="s">
        <v>1289</v>
      </c>
      <c r="N9" s="291" t="s">
        <v>2062</v>
      </c>
      <c r="O9" s="389" t="s">
        <v>2063</v>
      </c>
    </row>
    <row r="10" spans="1:15" ht="25.5" x14ac:dyDescent="0.2">
      <c r="A10" s="612">
        <v>3</v>
      </c>
      <c r="B10" s="613" t="s">
        <v>2064</v>
      </c>
      <c r="C10" s="614" t="s">
        <v>446</v>
      </c>
      <c r="D10" s="615">
        <v>1</v>
      </c>
      <c r="E10" s="616">
        <v>100000000</v>
      </c>
      <c r="F10" s="617">
        <v>100000000</v>
      </c>
      <c r="G10" s="614">
        <v>100</v>
      </c>
      <c r="H10" s="617">
        <v>10000000000</v>
      </c>
      <c r="I10" s="617">
        <v>16000000</v>
      </c>
      <c r="J10" s="618">
        <v>1600000000</v>
      </c>
      <c r="K10" s="619">
        <v>0.16</v>
      </c>
      <c r="L10" s="620" t="s">
        <v>1289</v>
      </c>
      <c r="M10" s="621" t="s">
        <v>1289</v>
      </c>
      <c r="N10" s="613" t="s">
        <v>2065</v>
      </c>
      <c r="O10" s="622" t="s">
        <v>2063</v>
      </c>
    </row>
    <row r="11" spans="1:15" ht="25.5" x14ac:dyDescent="0.2">
      <c r="A11" s="389">
        <v>4</v>
      </c>
      <c r="B11" s="296" t="s">
        <v>2066</v>
      </c>
      <c r="C11" s="290" t="s">
        <v>1060</v>
      </c>
      <c r="D11" s="503">
        <v>1</v>
      </c>
      <c r="E11" s="497">
        <v>15000000</v>
      </c>
      <c r="F11" s="497">
        <v>15000000</v>
      </c>
      <c r="G11" s="497">
        <v>100</v>
      </c>
      <c r="H11" s="497">
        <v>1500000000</v>
      </c>
      <c r="I11" s="497">
        <v>3750000</v>
      </c>
      <c r="J11" s="497">
        <v>375000000</v>
      </c>
      <c r="K11" s="673">
        <v>0.25</v>
      </c>
      <c r="L11" s="500"/>
      <c r="M11" s="396"/>
      <c r="N11" s="291" t="s">
        <v>1628</v>
      </c>
      <c r="O11" s="389" t="s">
        <v>2067</v>
      </c>
    </row>
    <row r="12" spans="1:15" ht="38.25" x14ac:dyDescent="0.2">
      <c r="A12" s="612">
        <v>5</v>
      </c>
      <c r="B12" s="613" t="s">
        <v>2068</v>
      </c>
      <c r="C12" s="614" t="s">
        <v>1060</v>
      </c>
      <c r="D12" s="615">
        <v>1</v>
      </c>
      <c r="E12" s="616">
        <v>4200000</v>
      </c>
      <c r="F12" s="617">
        <v>4200000</v>
      </c>
      <c r="G12" s="614">
        <v>100</v>
      </c>
      <c r="H12" s="617">
        <v>420000000</v>
      </c>
      <c r="I12" s="617">
        <v>1050000</v>
      </c>
      <c r="J12" s="618">
        <v>105000000</v>
      </c>
      <c r="K12" s="619">
        <v>0.25</v>
      </c>
      <c r="L12" s="620">
        <v>0</v>
      </c>
      <c r="M12" s="674">
        <v>0</v>
      </c>
      <c r="N12" s="613" t="s">
        <v>1296</v>
      </c>
      <c r="O12" s="622" t="s">
        <v>2069</v>
      </c>
    </row>
    <row r="13" spans="1:15" ht="25.5" x14ac:dyDescent="0.2">
      <c r="A13" s="389">
        <v>6</v>
      </c>
      <c r="B13" s="296" t="s">
        <v>2070</v>
      </c>
      <c r="C13" s="290" t="s">
        <v>1600</v>
      </c>
      <c r="D13" s="503">
        <v>1</v>
      </c>
      <c r="E13" s="497">
        <v>14800000</v>
      </c>
      <c r="F13" s="497">
        <v>14800000</v>
      </c>
      <c r="G13" s="497">
        <v>100</v>
      </c>
      <c r="H13" s="497">
        <v>1480000000</v>
      </c>
      <c r="I13" s="497">
        <v>4755000</v>
      </c>
      <c r="J13" s="497">
        <v>475500000</v>
      </c>
      <c r="K13" s="673">
        <v>0.32129999999999997</v>
      </c>
      <c r="L13" s="500" t="s">
        <v>1289</v>
      </c>
      <c r="M13" s="396" t="s">
        <v>1289</v>
      </c>
      <c r="N13" s="291" t="s">
        <v>1294</v>
      </c>
      <c r="O13" s="389" t="s">
        <v>2071</v>
      </c>
    </row>
    <row r="14" spans="1:15" x14ac:dyDescent="0.2">
      <c r="A14" s="612">
        <v>7</v>
      </c>
      <c r="B14" s="613" t="s">
        <v>2072</v>
      </c>
      <c r="C14" s="614" t="s">
        <v>446</v>
      </c>
      <c r="D14" s="615">
        <v>1</v>
      </c>
      <c r="E14" s="616">
        <v>10000000</v>
      </c>
      <c r="F14" s="617">
        <v>10000000</v>
      </c>
      <c r="G14" s="614">
        <v>100</v>
      </c>
      <c r="H14" s="617">
        <v>1000000000</v>
      </c>
      <c r="I14" s="617">
        <v>3000000</v>
      </c>
      <c r="J14" s="618">
        <v>300000000</v>
      </c>
      <c r="K14" s="619">
        <v>0.3</v>
      </c>
      <c r="L14" s="620" t="s">
        <v>1289</v>
      </c>
      <c r="M14" s="674" t="s">
        <v>1289</v>
      </c>
      <c r="N14" s="613" t="s">
        <v>1628</v>
      </c>
      <c r="O14" s="622" t="s">
        <v>2073</v>
      </c>
    </row>
    <row r="15" spans="1:15" ht="25.5" x14ac:dyDescent="0.2">
      <c r="A15" s="389">
        <v>8</v>
      </c>
      <c r="B15" s="296" t="s">
        <v>2074</v>
      </c>
      <c r="C15" s="290" t="s">
        <v>1600</v>
      </c>
      <c r="D15" s="503">
        <v>1</v>
      </c>
      <c r="E15" s="497">
        <v>2177800</v>
      </c>
      <c r="F15" s="497">
        <v>2177800</v>
      </c>
      <c r="G15" s="497">
        <v>100</v>
      </c>
      <c r="H15" s="497">
        <v>217780000</v>
      </c>
      <c r="I15" s="497">
        <v>707800</v>
      </c>
      <c r="J15" s="497">
        <v>70780000</v>
      </c>
      <c r="K15" s="673">
        <v>0.32500000000000001</v>
      </c>
      <c r="L15" s="500" t="s">
        <v>1289</v>
      </c>
      <c r="M15" s="396" t="s">
        <v>1289</v>
      </c>
      <c r="N15" s="291" t="s">
        <v>1296</v>
      </c>
      <c r="O15" s="389" t="s">
        <v>2073</v>
      </c>
    </row>
    <row r="16" spans="1:15" ht="39" thickBot="1" x14ac:dyDescent="0.25">
      <c r="A16" s="612">
        <v>9</v>
      </c>
      <c r="B16" s="613" t="s">
        <v>2075</v>
      </c>
      <c r="C16" s="614" t="s">
        <v>2076</v>
      </c>
      <c r="D16" s="615">
        <v>1</v>
      </c>
      <c r="E16" s="616">
        <v>19680270</v>
      </c>
      <c r="F16" s="617">
        <v>19680270</v>
      </c>
      <c r="G16" s="614">
        <v>100</v>
      </c>
      <c r="H16" s="617">
        <v>1968027000</v>
      </c>
      <c r="I16" s="617">
        <v>3936054</v>
      </c>
      <c r="J16" s="618">
        <v>393605400</v>
      </c>
      <c r="K16" s="619">
        <v>0.2</v>
      </c>
      <c r="L16" s="620" t="s">
        <v>1289</v>
      </c>
      <c r="M16" s="674" t="s">
        <v>1289</v>
      </c>
      <c r="N16" s="613" t="s">
        <v>1302</v>
      </c>
      <c r="O16" s="622" t="s">
        <v>2077</v>
      </c>
    </row>
    <row r="17" spans="1:37" ht="14.25" thickTop="1" thickBot="1" x14ac:dyDescent="0.25">
      <c r="A17" s="508">
        <f>COUNT(A8:A16)</f>
        <v>9</v>
      </c>
      <c r="B17" s="507"/>
      <c r="C17" s="507"/>
      <c r="D17" s="507"/>
      <c r="E17" s="508" t="s">
        <v>39</v>
      </c>
      <c r="F17" s="509">
        <f>SUM(F8:F16)</f>
        <v>179399491</v>
      </c>
      <c r="G17" s="509"/>
      <c r="H17" s="509">
        <f>SUM(H8:H16)</f>
        <v>17939949100</v>
      </c>
      <c r="I17" s="509">
        <f>SUM(I8:I16)</f>
        <v>39948040</v>
      </c>
      <c r="J17" s="509">
        <f>SUM(J8:J16)</f>
        <v>3994804000</v>
      </c>
      <c r="K17" s="507"/>
      <c r="L17" s="509"/>
      <c r="M17" s="507"/>
      <c r="N17" s="507"/>
      <c r="O17" s="508"/>
    </row>
    <row r="18" spans="1:37" ht="13.5" thickTop="1" x14ac:dyDescent="0.2"/>
    <row r="20" spans="1:37" ht="13.5" thickBot="1" x14ac:dyDescent="0.25"/>
    <row r="21" spans="1:37" ht="20.25" customHeight="1" x14ac:dyDescent="0.3">
      <c r="A21" s="1395" t="s">
        <v>1323</v>
      </c>
      <c r="B21" s="1396"/>
      <c r="C21" s="1396"/>
      <c r="D21" s="1396"/>
      <c r="E21" s="1396"/>
      <c r="F21" s="1396"/>
      <c r="G21" s="1396"/>
      <c r="H21" s="1396"/>
      <c r="I21" s="1396"/>
      <c r="J21" s="1397"/>
      <c r="K21" s="412"/>
      <c r="L21" s="412"/>
      <c r="M21" s="412"/>
      <c r="N21" s="412"/>
      <c r="O21" s="312"/>
      <c r="P21" s="312"/>
      <c r="Q21" s="312"/>
      <c r="R21" s="312"/>
      <c r="S21" s="312"/>
      <c r="T21" s="312"/>
      <c r="U21" s="312"/>
      <c r="V21" s="312"/>
      <c r="W21" s="312"/>
      <c r="X21" s="312"/>
      <c r="Y21" s="312"/>
      <c r="Z21" s="312"/>
      <c r="AA21" s="312"/>
      <c r="AB21" s="312"/>
      <c r="AC21" s="312"/>
      <c r="AD21" s="312"/>
      <c r="AE21" s="312"/>
      <c r="AF21" s="312"/>
      <c r="AG21" s="312"/>
      <c r="AH21" s="312"/>
      <c r="AI21" s="312"/>
      <c r="AJ21" s="312"/>
      <c r="AK21" s="312"/>
    </row>
    <row r="22" spans="1:37" ht="16.5" customHeight="1" thickBot="1" x14ac:dyDescent="0.3">
      <c r="A22" s="1398"/>
      <c r="B22" s="1399"/>
      <c r="C22" s="1399"/>
      <c r="D22" s="1399"/>
      <c r="E22" s="1399"/>
      <c r="F22" s="1399"/>
      <c r="G22" s="1399"/>
      <c r="H22" s="1399"/>
      <c r="I22" s="1399"/>
      <c r="J22" s="1400"/>
      <c r="K22" s="411"/>
      <c r="L22" s="411"/>
      <c r="M22" s="411"/>
      <c r="N22" s="411"/>
      <c r="O22" s="312"/>
      <c r="P22" s="312"/>
      <c r="Q22" s="312"/>
      <c r="R22" s="312"/>
      <c r="S22" s="312"/>
      <c r="T22" s="312"/>
      <c r="U22" s="312"/>
      <c r="V22" s="312"/>
      <c r="W22" s="312"/>
      <c r="X22" s="312"/>
      <c r="Y22" s="312"/>
      <c r="Z22" s="312"/>
      <c r="AA22" s="312"/>
      <c r="AB22" s="312"/>
      <c r="AC22" s="312"/>
      <c r="AD22" s="312"/>
      <c r="AE22" s="312"/>
      <c r="AF22" s="312"/>
      <c r="AG22" s="312"/>
      <c r="AH22" s="312"/>
      <c r="AI22" s="312"/>
      <c r="AJ22" s="312"/>
      <c r="AK22" s="312"/>
    </row>
    <row r="23" spans="1:37" ht="52.5" customHeight="1" thickBot="1" x14ac:dyDescent="0.25">
      <c r="A23" s="531" t="s">
        <v>700</v>
      </c>
      <c r="B23" s="532" t="s">
        <v>1057</v>
      </c>
      <c r="C23" s="532" t="s">
        <v>508</v>
      </c>
      <c r="D23" s="533" t="s">
        <v>441</v>
      </c>
      <c r="E23" s="533" t="s">
        <v>900</v>
      </c>
      <c r="F23" s="533" t="s">
        <v>901</v>
      </c>
      <c r="G23" s="532" t="s">
        <v>1324</v>
      </c>
      <c r="H23" s="534" t="s">
        <v>1325</v>
      </c>
      <c r="I23" s="532" t="s">
        <v>263</v>
      </c>
      <c r="J23" s="535" t="s">
        <v>1058</v>
      </c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</row>
    <row r="24" spans="1:37" ht="24.95" customHeight="1" thickTop="1" x14ac:dyDescent="0.2">
      <c r="A24" s="343">
        <v>1</v>
      </c>
      <c r="B24" s="211" t="s">
        <v>2078</v>
      </c>
      <c r="C24" s="256" t="s">
        <v>446</v>
      </c>
      <c r="D24" s="256" t="s">
        <v>978</v>
      </c>
      <c r="E24" s="319">
        <v>12677281</v>
      </c>
      <c r="F24" s="315">
        <v>21551376</v>
      </c>
      <c r="G24" s="314">
        <v>8874096</v>
      </c>
      <c r="H24" s="315">
        <v>887409600</v>
      </c>
      <c r="I24" s="171" t="s">
        <v>1618</v>
      </c>
      <c r="J24" s="344" t="s">
        <v>2079</v>
      </c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312"/>
      <c r="AH24" s="312"/>
      <c r="AI24" s="312"/>
      <c r="AJ24" s="312"/>
      <c r="AK24" s="312"/>
    </row>
    <row r="25" spans="1:37" ht="24.95" customHeight="1" x14ac:dyDescent="0.2">
      <c r="A25" s="345">
        <v>2</v>
      </c>
      <c r="B25" s="334" t="s">
        <v>1521</v>
      </c>
      <c r="C25" s="335" t="s">
        <v>449</v>
      </c>
      <c r="D25" s="335" t="s">
        <v>1388</v>
      </c>
      <c r="E25" s="336">
        <v>4607821</v>
      </c>
      <c r="F25" s="337">
        <v>7372512</v>
      </c>
      <c r="G25" s="338">
        <v>2764692</v>
      </c>
      <c r="H25" s="337">
        <v>276469200</v>
      </c>
      <c r="I25" s="339" t="s">
        <v>1432</v>
      </c>
      <c r="J25" s="346" t="s">
        <v>2080</v>
      </c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312"/>
      <c r="AH25" s="312"/>
      <c r="AI25" s="312"/>
      <c r="AJ25" s="312"/>
      <c r="AK25" s="312"/>
    </row>
    <row r="26" spans="1:37" ht="24.95" customHeight="1" x14ac:dyDescent="0.2">
      <c r="A26" s="343">
        <v>3</v>
      </c>
      <c r="B26" s="211" t="s">
        <v>2081</v>
      </c>
      <c r="C26" s="256" t="s">
        <v>1600</v>
      </c>
      <c r="D26" s="256" t="s">
        <v>618</v>
      </c>
      <c r="E26" s="319">
        <v>606721</v>
      </c>
      <c r="F26" s="315">
        <v>1820160</v>
      </c>
      <c r="G26" s="314">
        <v>1213440</v>
      </c>
      <c r="H26" s="315">
        <v>121344000</v>
      </c>
      <c r="I26" s="171" t="s">
        <v>1628</v>
      </c>
      <c r="J26" s="344" t="s">
        <v>2082</v>
      </c>
      <c r="K26" s="312"/>
      <c r="L26" s="312"/>
      <c r="M26" s="312"/>
      <c r="N26" s="312"/>
      <c r="O26" s="312"/>
      <c r="P26" s="312"/>
      <c r="Q26" s="312"/>
      <c r="R26" s="312"/>
      <c r="S26" s="312"/>
      <c r="T26" s="312"/>
      <c r="U26" s="312"/>
      <c r="V26" s="312"/>
      <c r="W26" s="312"/>
      <c r="X26" s="312"/>
      <c r="Y26" s="312"/>
      <c r="Z26" s="312"/>
      <c r="AA26" s="312"/>
      <c r="AB26" s="312"/>
      <c r="AC26" s="312"/>
      <c r="AD26" s="312"/>
      <c r="AE26" s="312"/>
      <c r="AF26" s="312"/>
      <c r="AG26" s="312"/>
      <c r="AH26" s="312"/>
      <c r="AI26" s="312"/>
      <c r="AJ26" s="312"/>
      <c r="AK26" s="312"/>
    </row>
    <row r="27" spans="1:37" ht="24.95" customHeight="1" x14ac:dyDescent="0.2">
      <c r="A27" s="345">
        <v>4</v>
      </c>
      <c r="B27" s="334" t="s">
        <v>2083</v>
      </c>
      <c r="C27" s="335" t="s">
        <v>446</v>
      </c>
      <c r="D27" s="335" t="s">
        <v>1717</v>
      </c>
      <c r="E27" s="336">
        <v>8800001</v>
      </c>
      <c r="F27" s="337">
        <v>10560000</v>
      </c>
      <c r="G27" s="338">
        <v>1760000</v>
      </c>
      <c r="H27" s="337">
        <v>176000000</v>
      </c>
      <c r="I27" s="339" t="s">
        <v>1379</v>
      </c>
      <c r="J27" s="346" t="s">
        <v>2084</v>
      </c>
      <c r="K27" s="312"/>
      <c r="L27" s="312"/>
      <c r="M27" s="312"/>
      <c r="N27" s="312"/>
      <c r="O27" s="312"/>
      <c r="P27" s="312"/>
      <c r="Q27" s="312"/>
      <c r="R27" s="312"/>
      <c r="S27" s="312"/>
      <c r="T27" s="312"/>
      <c r="U27" s="312"/>
      <c r="V27" s="312"/>
      <c r="W27" s="312"/>
      <c r="X27" s="312"/>
      <c r="Y27" s="312"/>
      <c r="Z27" s="312"/>
      <c r="AA27" s="312"/>
      <c r="AB27" s="312"/>
      <c r="AC27" s="312"/>
      <c r="AD27" s="312"/>
      <c r="AE27" s="312"/>
      <c r="AF27" s="312"/>
      <c r="AG27" s="312"/>
      <c r="AH27" s="312"/>
      <c r="AI27" s="312"/>
      <c r="AJ27" s="312"/>
      <c r="AK27" s="312"/>
    </row>
    <row r="28" spans="1:37" ht="24.95" customHeight="1" x14ac:dyDescent="0.2">
      <c r="A28" s="343">
        <v>5</v>
      </c>
      <c r="B28" s="211" t="s">
        <v>2085</v>
      </c>
      <c r="C28" s="210" t="s">
        <v>1600</v>
      </c>
      <c r="D28" s="256" t="s">
        <v>629</v>
      </c>
      <c r="E28" s="320">
        <v>1620064</v>
      </c>
      <c r="F28" s="315">
        <v>4050157</v>
      </c>
      <c r="G28" s="314">
        <v>2430093.75</v>
      </c>
      <c r="H28" s="315">
        <v>243009375</v>
      </c>
      <c r="I28" s="171" t="s">
        <v>1432</v>
      </c>
      <c r="J28" s="344" t="s">
        <v>2086</v>
      </c>
      <c r="K28" s="312"/>
      <c r="L28" s="312"/>
      <c r="M28" s="312"/>
      <c r="N28" s="312"/>
      <c r="O28" s="312"/>
      <c r="P28" s="312"/>
      <c r="Q28" s="312"/>
      <c r="R28" s="312"/>
      <c r="S28" s="312"/>
      <c r="T28" s="312"/>
      <c r="U28" s="312"/>
      <c r="V28" s="312"/>
      <c r="W28" s="312"/>
      <c r="X28" s="312"/>
      <c r="Y28" s="312"/>
      <c r="Z28" s="312"/>
      <c r="AA28" s="312"/>
      <c r="AB28" s="312"/>
      <c r="AC28" s="312"/>
      <c r="AD28" s="312"/>
      <c r="AE28" s="312"/>
      <c r="AF28" s="312"/>
      <c r="AG28" s="312"/>
      <c r="AH28" s="312"/>
      <c r="AI28" s="312"/>
      <c r="AJ28" s="312"/>
      <c r="AK28" s="312"/>
    </row>
    <row r="29" spans="1:37" ht="24.95" customHeight="1" x14ac:dyDescent="0.2">
      <c r="A29" s="345">
        <v>6</v>
      </c>
      <c r="B29" s="334" t="s">
        <v>1528</v>
      </c>
      <c r="C29" s="335" t="s">
        <v>446</v>
      </c>
      <c r="D29" s="335" t="s">
        <v>1388</v>
      </c>
      <c r="E29" s="336">
        <v>6404063</v>
      </c>
      <c r="F29" s="337">
        <v>10246500</v>
      </c>
      <c r="G29" s="338">
        <v>3842437.5</v>
      </c>
      <c r="H29" s="337">
        <v>384243750</v>
      </c>
      <c r="I29" s="339" t="s">
        <v>2087</v>
      </c>
      <c r="J29" s="346" t="s">
        <v>2088</v>
      </c>
      <c r="K29" s="312"/>
      <c r="L29" s="312"/>
      <c r="M29" s="312"/>
      <c r="N29" s="312"/>
      <c r="O29" s="312"/>
      <c r="P29" s="312"/>
      <c r="Q29" s="312"/>
      <c r="R29" s="312"/>
      <c r="S29" s="312"/>
      <c r="T29" s="312"/>
      <c r="U29" s="312"/>
      <c r="V29" s="312"/>
      <c r="W29" s="312"/>
      <c r="X29" s="312"/>
      <c r="Y29" s="312"/>
      <c r="Z29" s="312"/>
      <c r="AA29" s="312"/>
      <c r="AB29" s="312"/>
      <c r="AC29" s="312"/>
      <c r="AD29" s="312"/>
      <c r="AE29" s="312"/>
      <c r="AF29" s="312"/>
      <c r="AG29" s="312"/>
      <c r="AH29" s="312"/>
      <c r="AI29" s="312"/>
      <c r="AJ29" s="312"/>
      <c r="AK29" s="312"/>
    </row>
    <row r="30" spans="1:37" ht="24.95" customHeight="1" x14ac:dyDescent="0.2">
      <c r="A30" s="343">
        <v>7</v>
      </c>
      <c r="B30" s="211" t="s">
        <v>903</v>
      </c>
      <c r="C30" s="210" t="s">
        <v>446</v>
      </c>
      <c r="D30" s="256" t="s">
        <v>1388</v>
      </c>
      <c r="E30" s="320">
        <v>6415201</v>
      </c>
      <c r="F30" s="315">
        <v>10264320</v>
      </c>
      <c r="G30" s="314">
        <v>3849120</v>
      </c>
      <c r="H30" s="315">
        <v>384912000</v>
      </c>
      <c r="I30" s="171" t="s">
        <v>1292</v>
      </c>
      <c r="J30" s="344" t="s">
        <v>2088</v>
      </c>
      <c r="K30" s="312"/>
      <c r="L30" s="312"/>
      <c r="M30" s="312"/>
      <c r="N30" s="312"/>
      <c r="O30" s="312"/>
      <c r="P30" s="312"/>
      <c r="Q30" s="312"/>
      <c r="R30" s="312"/>
      <c r="S30" s="312"/>
      <c r="T30" s="312"/>
      <c r="U30" s="312"/>
      <c r="V30" s="312"/>
      <c r="W30" s="312"/>
      <c r="X30" s="312"/>
      <c r="Y30" s="312"/>
      <c r="Z30" s="312"/>
      <c r="AA30" s="312"/>
      <c r="AB30" s="312"/>
      <c r="AC30" s="312"/>
      <c r="AD30" s="312"/>
      <c r="AE30" s="312"/>
      <c r="AF30" s="312"/>
      <c r="AG30" s="312"/>
      <c r="AH30" s="312"/>
      <c r="AI30" s="312"/>
      <c r="AJ30" s="312"/>
      <c r="AK30" s="312"/>
    </row>
    <row r="31" spans="1:37" ht="24.95" customHeight="1" x14ac:dyDescent="0.2">
      <c r="A31" s="345">
        <v>8</v>
      </c>
      <c r="B31" s="334" t="s">
        <v>1796</v>
      </c>
      <c r="C31" s="335" t="s">
        <v>446</v>
      </c>
      <c r="D31" s="335" t="s">
        <v>2089</v>
      </c>
      <c r="E31" s="336">
        <v>10573107</v>
      </c>
      <c r="F31" s="337">
        <v>13745038</v>
      </c>
      <c r="G31" s="338">
        <v>3171932</v>
      </c>
      <c r="H31" s="337">
        <v>317193200</v>
      </c>
      <c r="I31" s="339" t="s">
        <v>2090</v>
      </c>
      <c r="J31" s="346" t="s">
        <v>2091</v>
      </c>
      <c r="K31" s="312"/>
      <c r="L31" s="312"/>
      <c r="M31" s="312"/>
      <c r="N31" s="312"/>
      <c r="O31" s="312"/>
      <c r="P31" s="312"/>
      <c r="Q31" s="312"/>
      <c r="R31" s="312"/>
      <c r="S31" s="312"/>
      <c r="T31" s="312"/>
      <c r="U31" s="312"/>
      <c r="V31" s="312"/>
      <c r="W31" s="312"/>
      <c r="X31" s="312"/>
      <c r="Y31" s="312"/>
      <c r="Z31" s="312"/>
      <c r="AA31" s="312"/>
      <c r="AB31" s="312"/>
      <c r="AC31" s="312"/>
      <c r="AD31" s="312"/>
      <c r="AE31" s="312"/>
      <c r="AF31" s="312"/>
      <c r="AG31" s="312"/>
      <c r="AH31" s="312"/>
      <c r="AI31" s="312"/>
      <c r="AJ31" s="312"/>
      <c r="AK31" s="312"/>
    </row>
    <row r="32" spans="1:37" ht="24.95" customHeight="1" x14ac:dyDescent="0.2">
      <c r="A32" s="343">
        <v>9</v>
      </c>
      <c r="B32" s="211" t="s">
        <v>1715</v>
      </c>
      <c r="C32" s="210" t="s">
        <v>446</v>
      </c>
      <c r="D32" s="256" t="s">
        <v>633</v>
      </c>
      <c r="E32" s="320">
        <v>9385201</v>
      </c>
      <c r="F32" s="315">
        <v>18770400</v>
      </c>
      <c r="G32" s="314">
        <v>9385200</v>
      </c>
      <c r="H32" s="315">
        <v>938520000</v>
      </c>
      <c r="I32" s="171" t="s">
        <v>1292</v>
      </c>
      <c r="J32" s="344" t="s">
        <v>2092</v>
      </c>
      <c r="K32" s="312"/>
      <c r="L32" s="312"/>
      <c r="M32" s="312"/>
      <c r="N32" s="312"/>
      <c r="O32" s="312"/>
      <c r="P32" s="312"/>
      <c r="Q32" s="312"/>
      <c r="R32" s="312"/>
      <c r="S32" s="312"/>
      <c r="T32" s="312"/>
      <c r="U32" s="312"/>
      <c r="V32" s="312"/>
      <c r="W32" s="312"/>
      <c r="X32" s="312"/>
      <c r="Y32" s="312"/>
      <c r="Z32" s="312"/>
      <c r="AA32" s="312"/>
      <c r="AB32" s="312"/>
      <c r="AC32" s="312"/>
      <c r="AD32" s="312"/>
      <c r="AE32" s="312"/>
      <c r="AF32" s="312"/>
      <c r="AG32" s="312"/>
      <c r="AH32" s="312"/>
      <c r="AI32" s="312"/>
      <c r="AJ32" s="312"/>
      <c r="AK32" s="312"/>
    </row>
    <row r="33" spans="1:37" ht="24.95" customHeight="1" x14ac:dyDescent="0.2">
      <c r="A33" s="345">
        <v>10</v>
      </c>
      <c r="B33" s="334" t="s">
        <v>2093</v>
      </c>
      <c r="C33" s="335" t="s">
        <v>1060</v>
      </c>
      <c r="D33" s="335" t="s">
        <v>2094</v>
      </c>
      <c r="E33" s="336">
        <v>11907001</v>
      </c>
      <c r="F33" s="337">
        <v>17577000</v>
      </c>
      <c r="G33" s="338">
        <v>5670000</v>
      </c>
      <c r="H33" s="337">
        <v>567000000</v>
      </c>
      <c r="I33" s="339" t="s">
        <v>2095</v>
      </c>
      <c r="J33" s="346" t="s">
        <v>2096</v>
      </c>
      <c r="K33" s="312"/>
      <c r="L33" s="312"/>
      <c r="M33" s="312"/>
      <c r="N33" s="312"/>
      <c r="O33" s="312"/>
      <c r="P33" s="312"/>
      <c r="Q33" s="312"/>
      <c r="R33" s="312"/>
      <c r="S33" s="312"/>
      <c r="T33" s="312"/>
      <c r="U33" s="312"/>
      <c r="V33" s="312"/>
      <c r="W33" s="312"/>
      <c r="X33" s="312"/>
      <c r="Y33" s="312"/>
      <c r="Z33" s="312"/>
      <c r="AA33" s="312"/>
      <c r="AB33" s="312"/>
      <c r="AC33" s="312"/>
      <c r="AD33" s="312"/>
      <c r="AE33" s="312"/>
      <c r="AF33" s="312"/>
      <c r="AG33" s="312"/>
      <c r="AH33" s="312"/>
      <c r="AI33" s="312"/>
      <c r="AJ33" s="312"/>
      <c r="AK33" s="312"/>
    </row>
    <row r="34" spans="1:37" ht="24.95" customHeight="1" thickBot="1" x14ac:dyDescent="0.25">
      <c r="A34" s="343">
        <v>11</v>
      </c>
      <c r="B34" s="211" t="s">
        <v>1553</v>
      </c>
      <c r="C34" s="210" t="s">
        <v>1600</v>
      </c>
      <c r="D34" s="256" t="s">
        <v>633</v>
      </c>
      <c r="E34" s="320">
        <v>1141141</v>
      </c>
      <c r="F34" s="315">
        <v>2282280</v>
      </c>
      <c r="G34" s="314">
        <v>1141140</v>
      </c>
      <c r="H34" s="315">
        <v>114114000</v>
      </c>
      <c r="I34" s="171" t="s">
        <v>2097</v>
      </c>
      <c r="J34" s="344" t="s">
        <v>2098</v>
      </c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</row>
    <row r="35" spans="1:37" ht="24.95" customHeight="1" thickTop="1" thickBot="1" x14ac:dyDescent="0.25">
      <c r="A35" s="508">
        <v>11</v>
      </c>
      <c r="B35" s="507"/>
      <c r="C35" s="507"/>
      <c r="D35" s="507"/>
      <c r="E35" s="508"/>
      <c r="F35" s="509" t="s">
        <v>39</v>
      </c>
      <c r="G35" s="675">
        <v>44102151.25</v>
      </c>
      <c r="H35" s="509">
        <v>4410215125</v>
      </c>
      <c r="I35" s="509"/>
      <c r="J35" s="509"/>
      <c r="K35" s="312"/>
      <c r="L35" s="312"/>
      <c r="M35" s="312"/>
      <c r="N35" s="312"/>
      <c r="O35" s="312"/>
      <c r="P35" s="312"/>
      <c r="Q35" s="312"/>
      <c r="R35" s="312"/>
      <c r="S35" s="312"/>
      <c r="T35" s="312"/>
      <c r="U35" s="312"/>
      <c r="V35" s="312"/>
      <c r="W35" s="312"/>
      <c r="X35" s="312"/>
      <c r="Y35" s="312"/>
      <c r="Z35" s="312"/>
      <c r="AA35" s="312"/>
      <c r="AB35" s="312"/>
      <c r="AC35" s="312"/>
      <c r="AD35" s="312"/>
      <c r="AE35" s="312"/>
      <c r="AF35" s="312"/>
      <c r="AG35" s="312"/>
      <c r="AH35" s="312"/>
      <c r="AI35" s="312"/>
      <c r="AJ35" s="312"/>
      <c r="AK35" s="312"/>
    </row>
    <row r="36" spans="1:37" ht="13.5" thickTop="1" x14ac:dyDescent="0.2">
      <c r="A36" s="290"/>
      <c r="B36" s="327"/>
      <c r="C36" s="290"/>
      <c r="D36" s="328"/>
      <c r="E36" s="329"/>
      <c r="F36" s="330"/>
      <c r="G36" s="544"/>
      <c r="H36" s="292"/>
      <c r="I36" s="545"/>
      <c r="J36" s="546"/>
      <c r="K36" s="312"/>
      <c r="L36" s="312"/>
      <c r="M36" s="312"/>
      <c r="N36" s="312"/>
      <c r="O36" s="312"/>
      <c r="P36" s="312"/>
      <c r="Q36" s="312"/>
      <c r="R36" s="312"/>
      <c r="S36" s="312"/>
      <c r="T36" s="312"/>
      <c r="U36" s="312"/>
      <c r="V36" s="312"/>
      <c r="W36" s="312"/>
      <c r="X36" s="312"/>
      <c r="Y36" s="312"/>
      <c r="Z36" s="312"/>
      <c r="AA36" s="312"/>
      <c r="AB36" s="312"/>
      <c r="AC36" s="312"/>
      <c r="AD36" s="312"/>
      <c r="AE36" s="312"/>
      <c r="AF36" s="312"/>
      <c r="AG36" s="312"/>
      <c r="AH36" s="312"/>
      <c r="AI36" s="312"/>
      <c r="AJ36" s="312"/>
      <c r="AK36" s="312"/>
    </row>
    <row r="37" spans="1:37" ht="15" customHeight="1" x14ac:dyDescent="0.2">
      <c r="A37" s="1401" t="s">
        <v>1439</v>
      </c>
      <c r="B37" s="1402"/>
      <c r="C37" s="1402"/>
      <c r="D37" s="1402"/>
      <c r="E37" s="1402"/>
      <c r="F37" s="1402"/>
      <c r="G37" s="1402"/>
      <c r="H37" s="1402"/>
      <c r="I37" s="1402"/>
      <c r="J37" s="1402"/>
      <c r="K37" s="312"/>
      <c r="L37" s="312"/>
      <c r="M37" s="312"/>
      <c r="N37" s="312"/>
      <c r="O37" s="312"/>
      <c r="P37" s="312"/>
      <c r="Q37" s="312"/>
      <c r="R37" s="312"/>
      <c r="S37" s="312"/>
      <c r="T37" s="312"/>
      <c r="U37" s="312"/>
      <c r="V37" s="312"/>
      <c r="W37" s="312"/>
      <c r="X37" s="312"/>
      <c r="Y37" s="312"/>
      <c r="Z37" s="312"/>
      <c r="AA37" s="312"/>
      <c r="AB37" s="312"/>
      <c r="AC37" s="312"/>
      <c r="AD37" s="312"/>
      <c r="AE37" s="312"/>
      <c r="AF37" s="312"/>
      <c r="AG37" s="312"/>
      <c r="AH37" s="312"/>
      <c r="AI37" s="312"/>
      <c r="AJ37" s="312"/>
      <c r="AK37" s="312"/>
    </row>
    <row r="38" spans="1:37" ht="20.25" customHeight="1" thickBot="1" x14ac:dyDescent="0.25">
      <c r="A38" s="1403"/>
      <c r="B38" s="1404"/>
      <c r="C38" s="1404"/>
      <c r="D38" s="1404"/>
      <c r="E38" s="1404"/>
      <c r="F38" s="1404"/>
      <c r="G38" s="1404"/>
      <c r="H38" s="1404"/>
      <c r="I38" s="1404"/>
      <c r="J38" s="1404"/>
      <c r="K38" s="312"/>
      <c r="L38" s="312"/>
      <c r="M38" s="312"/>
      <c r="N38" s="312"/>
      <c r="O38" s="312"/>
      <c r="P38" s="312"/>
      <c r="Q38" s="312"/>
      <c r="R38" s="312"/>
      <c r="S38" s="312"/>
      <c r="T38" s="312"/>
      <c r="U38" s="312"/>
      <c r="V38" s="312"/>
      <c r="W38" s="312"/>
      <c r="X38" s="312"/>
      <c r="Y38" s="312"/>
      <c r="Z38" s="312"/>
      <c r="AA38" s="312"/>
      <c r="AB38" s="312"/>
      <c r="AC38" s="312"/>
      <c r="AD38" s="312"/>
      <c r="AE38" s="312"/>
      <c r="AF38" s="312"/>
      <c r="AG38" s="312"/>
      <c r="AH38" s="312"/>
      <c r="AI38" s="312"/>
      <c r="AJ38" s="312"/>
      <c r="AK38" s="312"/>
    </row>
    <row r="39" spans="1:37" ht="13.5" thickTop="1" x14ac:dyDescent="0.2">
      <c r="A39" s="1301" t="s">
        <v>700</v>
      </c>
      <c r="B39" s="1301" t="s">
        <v>1057</v>
      </c>
      <c r="C39" s="1301" t="s">
        <v>508</v>
      </c>
      <c r="D39" s="1299" t="s">
        <v>1743</v>
      </c>
      <c r="E39" s="547" t="s">
        <v>1440</v>
      </c>
      <c r="F39" s="548" t="s">
        <v>1441</v>
      </c>
      <c r="G39" s="549" t="s">
        <v>1442</v>
      </c>
      <c r="H39" s="1379" t="s">
        <v>1443</v>
      </c>
      <c r="I39" s="1379" t="s">
        <v>1325</v>
      </c>
      <c r="J39" s="1360" t="s">
        <v>1133</v>
      </c>
      <c r="K39" s="312"/>
      <c r="L39" s="312"/>
      <c r="M39" s="312"/>
      <c r="N39" s="312"/>
      <c r="O39" s="312"/>
      <c r="P39" s="312"/>
      <c r="Q39" s="312"/>
      <c r="R39" s="312"/>
      <c r="S39" s="312"/>
      <c r="T39" s="312"/>
      <c r="U39" s="312"/>
      <c r="V39" s="312"/>
      <c r="W39" s="312"/>
      <c r="X39" s="312"/>
      <c r="Y39" s="312"/>
      <c r="Z39" s="312"/>
      <c r="AA39" s="312"/>
      <c r="AB39" s="312"/>
      <c r="AC39" s="312"/>
      <c r="AD39" s="312"/>
      <c r="AE39" s="312"/>
      <c r="AF39" s="312"/>
      <c r="AG39" s="312"/>
      <c r="AH39" s="312"/>
      <c r="AI39" s="312"/>
      <c r="AJ39" s="312"/>
      <c r="AK39" s="312"/>
    </row>
    <row r="40" spans="1:37" ht="13.5" thickBot="1" x14ac:dyDescent="0.25">
      <c r="A40" s="1302"/>
      <c r="B40" s="1302"/>
      <c r="C40" s="1302"/>
      <c r="D40" s="1300"/>
      <c r="E40" s="529" t="s">
        <v>1444</v>
      </c>
      <c r="F40" s="550" t="s">
        <v>900</v>
      </c>
      <c r="G40" s="551" t="s">
        <v>901</v>
      </c>
      <c r="H40" s="1380"/>
      <c r="I40" s="1380"/>
      <c r="J40" s="1361"/>
      <c r="K40" s="312"/>
      <c r="L40" s="312"/>
      <c r="M40" s="312"/>
      <c r="N40" s="312"/>
      <c r="O40" s="312"/>
      <c r="P40" s="312"/>
      <c r="Q40" s="312"/>
      <c r="R40" s="312"/>
      <c r="S40" s="312"/>
      <c r="T40" s="312"/>
      <c r="U40" s="312"/>
      <c r="V40" s="312"/>
      <c r="W40" s="312"/>
      <c r="X40" s="312"/>
      <c r="Y40" s="312"/>
      <c r="Z40" s="312"/>
      <c r="AA40" s="312"/>
      <c r="AB40" s="312"/>
      <c r="AC40" s="312"/>
      <c r="AD40" s="312"/>
      <c r="AE40" s="312"/>
      <c r="AF40" s="312"/>
      <c r="AG40" s="312"/>
      <c r="AH40" s="312"/>
      <c r="AI40" s="312"/>
      <c r="AJ40" s="312"/>
      <c r="AK40" s="312"/>
    </row>
    <row r="41" spans="1:37" ht="13.5" thickTop="1" x14ac:dyDescent="0.2">
      <c r="A41" s="612">
        <v>1</v>
      </c>
      <c r="B41" s="676" t="s">
        <v>933</v>
      </c>
      <c r="C41" s="676" t="s">
        <v>453</v>
      </c>
      <c r="D41" s="612" t="s">
        <v>1956</v>
      </c>
      <c r="E41" s="677">
        <v>0.05</v>
      </c>
      <c r="F41" s="678">
        <v>5250316</v>
      </c>
      <c r="G41" s="678">
        <v>5512831</v>
      </c>
      <c r="H41" s="679">
        <v>262516</v>
      </c>
      <c r="I41" s="680">
        <v>26251600</v>
      </c>
      <c r="J41" s="681" t="s">
        <v>2099</v>
      </c>
      <c r="K41" s="312"/>
      <c r="L41" s="312"/>
      <c r="M41" s="312"/>
      <c r="N41" s="312"/>
      <c r="O41" s="312"/>
      <c r="P41" s="312"/>
      <c r="Q41" s="312"/>
      <c r="R41" s="312"/>
      <c r="S41" s="312"/>
      <c r="T41" s="312"/>
      <c r="U41" s="312"/>
      <c r="V41" s="312"/>
      <c r="W41" s="312"/>
      <c r="X41" s="312"/>
      <c r="Y41" s="312"/>
      <c r="Z41" s="312"/>
      <c r="AA41" s="312"/>
      <c r="AB41" s="312"/>
      <c r="AC41" s="312"/>
      <c r="AD41" s="312"/>
      <c r="AE41" s="312"/>
      <c r="AF41" s="312"/>
      <c r="AG41" s="312"/>
      <c r="AH41" s="312"/>
      <c r="AI41" s="312"/>
      <c r="AJ41" s="312"/>
      <c r="AK41" s="312"/>
    </row>
    <row r="42" spans="1:37" x14ac:dyDescent="0.2">
      <c r="A42" s="168">
        <v>2</v>
      </c>
      <c r="B42" s="682" t="s">
        <v>1730</v>
      </c>
      <c r="C42" s="682" t="s">
        <v>1600</v>
      </c>
      <c r="D42" s="683" t="s">
        <v>1956</v>
      </c>
      <c r="E42" s="684">
        <v>9.3799999999999994E-2</v>
      </c>
      <c r="F42" s="685">
        <v>1532996</v>
      </c>
      <c r="G42" s="685">
        <v>1676795</v>
      </c>
      <c r="H42" s="686">
        <v>143800.41</v>
      </c>
      <c r="I42" s="687">
        <f>H42*100</f>
        <v>14380041</v>
      </c>
      <c r="J42" s="688" t="s">
        <v>2099</v>
      </c>
      <c r="K42" s="312"/>
      <c r="L42" s="312"/>
      <c r="M42" s="312"/>
      <c r="N42" s="312"/>
      <c r="O42" s="312"/>
      <c r="P42" s="312"/>
      <c r="Q42" s="312"/>
      <c r="R42" s="312"/>
      <c r="S42" s="312"/>
      <c r="T42" s="312"/>
      <c r="U42" s="312"/>
      <c r="V42" s="312"/>
      <c r="W42" s="312"/>
      <c r="X42" s="312"/>
      <c r="Y42" s="312"/>
      <c r="Z42" s="312"/>
      <c r="AA42" s="312"/>
      <c r="AB42" s="312"/>
      <c r="AC42" s="312"/>
      <c r="AD42" s="312"/>
      <c r="AE42" s="312"/>
      <c r="AF42" s="312"/>
      <c r="AG42" s="312"/>
      <c r="AH42" s="312"/>
      <c r="AI42" s="312"/>
      <c r="AJ42" s="312"/>
      <c r="AK42" s="312"/>
    </row>
    <row r="43" spans="1:37" x14ac:dyDescent="0.2">
      <c r="A43" s="612">
        <v>3</v>
      </c>
      <c r="B43" s="676" t="s">
        <v>1357</v>
      </c>
      <c r="C43" s="676" t="s">
        <v>453</v>
      </c>
      <c r="D43" s="612" t="s">
        <v>1956</v>
      </c>
      <c r="E43" s="677">
        <v>5.5E-2</v>
      </c>
      <c r="F43" s="678">
        <v>25336807</v>
      </c>
      <c r="G43" s="678">
        <v>26730331</v>
      </c>
      <c r="H43" s="679">
        <v>1393524.19</v>
      </c>
      <c r="I43" s="680">
        <f t="shared" ref="I43:I109" si="0">H43*100</f>
        <v>139352419</v>
      </c>
      <c r="J43" s="681" t="s">
        <v>2100</v>
      </c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2"/>
      <c r="V43" s="312"/>
      <c r="W43" s="312"/>
      <c r="X43" s="312"/>
      <c r="Y43" s="312"/>
      <c r="Z43" s="312"/>
      <c r="AA43" s="312"/>
      <c r="AB43" s="312"/>
      <c r="AC43" s="312"/>
      <c r="AD43" s="312"/>
      <c r="AE43" s="312"/>
      <c r="AF43" s="312"/>
      <c r="AG43" s="312"/>
      <c r="AH43" s="312"/>
      <c r="AI43" s="312"/>
      <c r="AJ43" s="312"/>
      <c r="AK43" s="312"/>
    </row>
    <row r="44" spans="1:37" x14ac:dyDescent="0.2">
      <c r="A44" s="168">
        <v>4</v>
      </c>
      <c r="B44" s="682" t="s">
        <v>2101</v>
      </c>
      <c r="C44" s="682" t="s">
        <v>446</v>
      </c>
      <c r="D44" s="683" t="s">
        <v>1956</v>
      </c>
      <c r="E44" s="684">
        <v>0.12</v>
      </c>
      <c r="F44" s="685">
        <v>11319001</v>
      </c>
      <c r="G44" s="685">
        <v>12677280</v>
      </c>
      <c r="H44" s="686">
        <v>1358280</v>
      </c>
      <c r="I44" s="687">
        <f t="shared" si="0"/>
        <v>135828000</v>
      </c>
      <c r="J44" s="688" t="s">
        <v>2102</v>
      </c>
      <c r="K44" s="312"/>
      <c r="L44" s="312"/>
      <c r="M44" s="312"/>
      <c r="N44" s="312"/>
      <c r="O44" s="312"/>
      <c r="P44" s="312"/>
      <c r="Q44" s="312"/>
      <c r="R44" s="312"/>
      <c r="S44" s="312"/>
      <c r="T44" s="312"/>
      <c r="U44" s="312"/>
      <c r="V44" s="312"/>
      <c r="W44" s="312"/>
      <c r="X44" s="312"/>
      <c r="Y44" s="312"/>
      <c r="Z44" s="312"/>
      <c r="AA44" s="312"/>
      <c r="AB44" s="312"/>
      <c r="AC44" s="312"/>
      <c r="AD44" s="312"/>
      <c r="AE44" s="312"/>
      <c r="AF44" s="312"/>
      <c r="AG44" s="312"/>
      <c r="AH44" s="312"/>
      <c r="AI44" s="312"/>
      <c r="AJ44" s="312"/>
      <c r="AK44" s="312"/>
    </row>
    <row r="45" spans="1:37" x14ac:dyDescent="0.2">
      <c r="A45" s="612">
        <v>5</v>
      </c>
      <c r="B45" s="676" t="s">
        <v>2103</v>
      </c>
      <c r="C45" s="676" t="s">
        <v>446</v>
      </c>
      <c r="D45" s="612" t="s">
        <v>1956</v>
      </c>
      <c r="E45" s="677">
        <v>0.84</v>
      </c>
      <c r="F45" s="678">
        <v>5840001</v>
      </c>
      <c r="G45" s="678">
        <v>10745600</v>
      </c>
      <c r="H45" s="679">
        <v>4905600</v>
      </c>
      <c r="I45" s="687">
        <f t="shared" si="0"/>
        <v>490560000</v>
      </c>
      <c r="J45" s="681" t="s">
        <v>2080</v>
      </c>
      <c r="K45" s="312"/>
      <c r="L45" s="312"/>
      <c r="M45" s="312"/>
      <c r="N45" s="312"/>
      <c r="O45" s="312"/>
      <c r="P45" s="312"/>
      <c r="Q45" s="312"/>
      <c r="R45" s="312"/>
      <c r="S45" s="312"/>
      <c r="T45" s="312"/>
      <c r="U45" s="312"/>
      <c r="V45" s="312"/>
      <c r="W45" s="312"/>
      <c r="X45" s="312"/>
      <c r="Y45" s="312"/>
      <c r="Z45" s="312"/>
      <c r="AA45" s="312"/>
      <c r="AB45" s="312"/>
      <c r="AC45" s="312"/>
      <c r="AD45" s="312"/>
      <c r="AE45" s="312"/>
      <c r="AF45" s="312"/>
      <c r="AG45" s="312"/>
      <c r="AH45" s="312"/>
      <c r="AI45" s="312"/>
      <c r="AJ45" s="312"/>
      <c r="AK45" s="312"/>
    </row>
    <row r="46" spans="1:37" x14ac:dyDescent="0.2">
      <c r="A46" s="689">
        <v>6</v>
      </c>
      <c r="B46" s="682" t="s">
        <v>2104</v>
      </c>
      <c r="C46" s="682" t="s">
        <v>446</v>
      </c>
      <c r="D46" s="683" t="s">
        <v>1956</v>
      </c>
      <c r="E46" s="684">
        <v>0.25</v>
      </c>
      <c r="F46" s="685">
        <v>43969289</v>
      </c>
      <c r="G46" s="685">
        <v>54961610</v>
      </c>
      <c r="H46" s="686">
        <v>10992321.619999999</v>
      </c>
      <c r="I46" s="687">
        <f t="shared" si="0"/>
        <v>1099232162</v>
      </c>
      <c r="J46" s="688" t="s">
        <v>2105</v>
      </c>
      <c r="K46" s="312"/>
      <c r="L46" s="312"/>
      <c r="M46" s="312"/>
      <c r="N46" s="312"/>
      <c r="O46" s="312"/>
      <c r="P46" s="312"/>
      <c r="Q46" s="312"/>
      <c r="R46" s="312"/>
      <c r="S46" s="312"/>
      <c r="T46" s="312"/>
      <c r="U46" s="312"/>
      <c r="V46" s="312"/>
      <c r="W46" s="312"/>
      <c r="X46" s="312"/>
      <c r="Y46" s="312"/>
      <c r="Z46" s="312"/>
      <c r="AA46" s="312"/>
      <c r="AB46" s="312"/>
      <c r="AC46" s="312"/>
      <c r="AD46" s="312"/>
      <c r="AE46" s="312"/>
      <c r="AF46" s="312"/>
      <c r="AG46" s="312"/>
      <c r="AH46" s="312"/>
      <c r="AI46" s="312"/>
      <c r="AJ46" s="312"/>
      <c r="AK46" s="312"/>
    </row>
    <row r="47" spans="1:37" x14ac:dyDescent="0.2">
      <c r="A47" s="612">
        <v>7</v>
      </c>
      <c r="B47" s="676" t="s">
        <v>879</v>
      </c>
      <c r="C47" s="676" t="s">
        <v>936</v>
      </c>
      <c r="D47" s="612" t="s">
        <v>1956</v>
      </c>
      <c r="E47" s="677">
        <v>0.02</v>
      </c>
      <c r="F47" s="678">
        <v>82504626</v>
      </c>
      <c r="G47" s="678">
        <v>84154718</v>
      </c>
      <c r="H47" s="679">
        <v>1650092.47</v>
      </c>
      <c r="I47" s="680">
        <f t="shared" si="0"/>
        <v>165009247</v>
      </c>
      <c r="J47" s="681" t="s">
        <v>2105</v>
      </c>
      <c r="K47" s="312"/>
      <c r="L47" s="312"/>
      <c r="M47" s="312"/>
      <c r="N47" s="312"/>
      <c r="O47" s="312"/>
      <c r="P47" s="312"/>
      <c r="Q47" s="312"/>
      <c r="R47" s="312"/>
      <c r="S47" s="312"/>
      <c r="T47" s="312"/>
      <c r="U47" s="312"/>
      <c r="V47" s="312"/>
      <c r="W47" s="312"/>
      <c r="X47" s="312"/>
      <c r="Y47" s="312"/>
      <c r="Z47" s="312"/>
      <c r="AA47" s="312"/>
      <c r="AB47" s="312"/>
      <c r="AC47" s="312"/>
      <c r="AD47" s="312"/>
      <c r="AE47" s="312"/>
      <c r="AF47" s="312"/>
      <c r="AG47" s="312"/>
      <c r="AH47" s="312"/>
      <c r="AI47" s="312"/>
      <c r="AJ47" s="312"/>
      <c r="AK47" s="312"/>
    </row>
    <row r="48" spans="1:37" x14ac:dyDescent="0.2">
      <c r="A48" s="689">
        <v>8</v>
      </c>
      <c r="B48" s="682" t="s">
        <v>1609</v>
      </c>
      <c r="C48" s="682" t="s">
        <v>1600</v>
      </c>
      <c r="D48" s="683" t="s">
        <v>1956</v>
      </c>
      <c r="E48" s="684">
        <v>0.40500000000000003</v>
      </c>
      <c r="F48" s="685">
        <v>660001</v>
      </c>
      <c r="G48" s="685">
        <v>882750</v>
      </c>
      <c r="H48" s="686">
        <v>222750</v>
      </c>
      <c r="I48" s="687">
        <f t="shared" si="0"/>
        <v>22275000</v>
      </c>
      <c r="J48" s="688" t="s">
        <v>2106</v>
      </c>
      <c r="K48" s="312"/>
      <c r="L48" s="312"/>
      <c r="M48" s="312"/>
      <c r="N48" s="312"/>
      <c r="O48" s="312"/>
      <c r="P48" s="312"/>
      <c r="Q48" s="312"/>
      <c r="R48" s="312"/>
      <c r="S48" s="312"/>
      <c r="T48" s="312"/>
      <c r="U48" s="312"/>
      <c r="V48" s="312"/>
      <c r="W48" s="312"/>
      <c r="X48" s="312"/>
      <c r="Y48" s="312"/>
      <c r="Z48" s="312"/>
      <c r="AA48" s="312"/>
      <c r="AB48" s="312"/>
      <c r="AC48" s="312"/>
      <c r="AD48" s="312"/>
      <c r="AE48" s="312"/>
      <c r="AF48" s="312"/>
      <c r="AG48" s="312"/>
      <c r="AH48" s="312"/>
      <c r="AI48" s="312"/>
      <c r="AJ48" s="312"/>
      <c r="AK48" s="312"/>
    </row>
    <row r="49" spans="1:37" x14ac:dyDescent="0.2">
      <c r="A49" s="612">
        <v>9</v>
      </c>
      <c r="B49" s="676" t="s">
        <v>2107</v>
      </c>
      <c r="C49" s="676" t="s">
        <v>1060</v>
      </c>
      <c r="D49" s="612" t="s">
        <v>1956</v>
      </c>
      <c r="E49" s="677">
        <v>0.05</v>
      </c>
      <c r="F49" s="678">
        <v>4510041</v>
      </c>
      <c r="G49" s="678">
        <v>4735535</v>
      </c>
      <c r="H49" s="679">
        <v>225525</v>
      </c>
      <c r="I49" s="680">
        <f t="shared" si="0"/>
        <v>22552500</v>
      </c>
      <c r="J49" s="681" t="s">
        <v>2108</v>
      </c>
      <c r="K49" s="312"/>
      <c r="L49" s="312"/>
      <c r="M49" s="312"/>
      <c r="N49" s="312"/>
      <c r="O49" s="312"/>
      <c r="P49" s="312"/>
      <c r="Q49" s="312"/>
      <c r="R49" s="312"/>
      <c r="S49" s="312"/>
      <c r="T49" s="312"/>
      <c r="U49" s="312"/>
      <c r="V49" s="312"/>
      <c r="W49" s="312"/>
      <c r="X49" s="312"/>
      <c r="Y49" s="312"/>
      <c r="Z49" s="312"/>
      <c r="AA49" s="312"/>
      <c r="AB49" s="312"/>
      <c r="AC49" s="312"/>
      <c r="AD49" s="312"/>
      <c r="AE49" s="312"/>
      <c r="AF49" s="312"/>
      <c r="AG49" s="312"/>
      <c r="AH49" s="312"/>
      <c r="AI49" s="312"/>
      <c r="AJ49" s="312"/>
      <c r="AK49" s="312"/>
    </row>
    <row r="50" spans="1:37" x14ac:dyDescent="0.2">
      <c r="A50" s="689">
        <v>10</v>
      </c>
      <c r="B50" s="682" t="s">
        <v>1401</v>
      </c>
      <c r="C50" s="682" t="s">
        <v>446</v>
      </c>
      <c r="D50" s="683" t="s">
        <v>1956</v>
      </c>
      <c r="E50" s="684">
        <v>0.15484329999999999</v>
      </c>
      <c r="F50" s="685">
        <v>8659185</v>
      </c>
      <c r="G50" s="685">
        <v>10000000</v>
      </c>
      <c r="H50" s="686">
        <v>1340816.5</v>
      </c>
      <c r="I50" s="687">
        <f t="shared" si="0"/>
        <v>134081650</v>
      </c>
      <c r="J50" s="688" t="s">
        <v>2108</v>
      </c>
      <c r="K50" s="312"/>
      <c r="L50" s="312"/>
      <c r="M50" s="312"/>
      <c r="N50" s="312"/>
      <c r="O50" s="312"/>
      <c r="P50" s="312"/>
      <c r="Q50" s="312"/>
      <c r="R50" s="312"/>
      <c r="S50" s="312"/>
      <c r="T50" s="312"/>
      <c r="U50" s="312"/>
      <c r="V50" s="312"/>
      <c r="W50" s="312"/>
      <c r="X50" s="312"/>
      <c r="Y50" s="312"/>
      <c r="Z50" s="312"/>
      <c r="AA50" s="312"/>
      <c r="AB50" s="312"/>
      <c r="AC50" s="312"/>
      <c r="AD50" s="312"/>
      <c r="AE50" s="312"/>
      <c r="AF50" s="312"/>
      <c r="AG50" s="312"/>
      <c r="AH50" s="312"/>
      <c r="AI50" s="312"/>
      <c r="AJ50" s="312"/>
      <c r="AK50" s="312"/>
    </row>
    <row r="51" spans="1:37" x14ac:dyDescent="0.2">
      <c r="A51" s="612">
        <v>11</v>
      </c>
      <c r="B51" s="676" t="s">
        <v>2109</v>
      </c>
      <c r="C51" s="676" t="s">
        <v>446</v>
      </c>
      <c r="D51" s="612" t="s">
        <v>1956</v>
      </c>
      <c r="E51" s="677">
        <v>0.86</v>
      </c>
      <c r="F51" s="678">
        <v>5382920</v>
      </c>
      <c r="G51" s="678">
        <v>10012229</v>
      </c>
      <c r="H51" s="679">
        <v>4629310</v>
      </c>
      <c r="I51" s="680">
        <f t="shared" si="0"/>
        <v>462931000</v>
      </c>
      <c r="J51" s="681" t="s">
        <v>2110</v>
      </c>
      <c r="K51" s="312"/>
      <c r="L51" s="312"/>
      <c r="M51" s="312"/>
      <c r="N51" s="312"/>
      <c r="O51" s="312"/>
      <c r="P51" s="312"/>
      <c r="Q51" s="312"/>
      <c r="R51" s="312"/>
      <c r="S51" s="312"/>
      <c r="T51" s="312"/>
      <c r="U51" s="312"/>
      <c r="V51" s="312"/>
      <c r="W51" s="312"/>
      <c r="X51" s="312"/>
      <c r="Y51" s="312"/>
      <c r="Z51" s="312"/>
      <c r="AA51" s="312"/>
      <c r="AB51" s="312"/>
      <c r="AC51" s="312"/>
      <c r="AD51" s="312"/>
      <c r="AE51" s="312"/>
      <c r="AF51" s="312"/>
      <c r="AG51" s="312"/>
      <c r="AH51" s="312"/>
      <c r="AI51" s="312"/>
      <c r="AJ51" s="312"/>
      <c r="AK51" s="312"/>
    </row>
    <row r="52" spans="1:37" x14ac:dyDescent="0.2">
      <c r="A52" s="689">
        <v>12</v>
      </c>
      <c r="B52" s="682" t="s">
        <v>1733</v>
      </c>
      <c r="C52" s="682" t="s">
        <v>446</v>
      </c>
      <c r="D52" s="683" t="s">
        <v>1956</v>
      </c>
      <c r="E52" s="684">
        <v>0.05</v>
      </c>
      <c r="F52" s="685">
        <v>9720001</v>
      </c>
      <c r="G52" s="685">
        <v>10206000</v>
      </c>
      <c r="H52" s="686">
        <v>486000</v>
      </c>
      <c r="I52" s="687">
        <f t="shared" si="0"/>
        <v>48600000</v>
      </c>
      <c r="J52" s="688" t="s">
        <v>2110</v>
      </c>
      <c r="K52" s="312"/>
      <c r="L52" s="312"/>
      <c r="M52" s="312"/>
      <c r="N52" s="312"/>
      <c r="O52" s="312"/>
      <c r="P52" s="312"/>
      <c r="Q52" s="312"/>
      <c r="R52" s="312"/>
      <c r="S52" s="312"/>
      <c r="T52" s="312"/>
      <c r="U52" s="312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  <c r="AG52" s="312"/>
      <c r="AH52" s="312"/>
      <c r="AI52" s="312"/>
      <c r="AJ52" s="312"/>
      <c r="AK52" s="312"/>
    </row>
    <row r="53" spans="1:37" x14ac:dyDescent="0.2">
      <c r="A53" s="612">
        <v>13</v>
      </c>
      <c r="B53" s="676" t="s">
        <v>1557</v>
      </c>
      <c r="C53" s="676" t="s">
        <v>449</v>
      </c>
      <c r="D53" s="612" t="s">
        <v>1956</v>
      </c>
      <c r="E53" s="677">
        <v>0.12</v>
      </c>
      <c r="F53" s="678">
        <v>7432289</v>
      </c>
      <c r="G53" s="678">
        <v>8324162</v>
      </c>
      <c r="H53" s="679">
        <v>891874.35</v>
      </c>
      <c r="I53" s="680">
        <f t="shared" si="0"/>
        <v>89187435</v>
      </c>
      <c r="J53" s="681" t="s">
        <v>2110</v>
      </c>
      <c r="K53" s="312"/>
      <c r="L53" s="312"/>
      <c r="M53" s="312"/>
      <c r="N53" s="312"/>
      <c r="O53" s="312"/>
      <c r="P53" s="312"/>
      <c r="Q53" s="312"/>
      <c r="R53" s="312"/>
      <c r="S53" s="312"/>
      <c r="T53" s="312"/>
      <c r="U53" s="312"/>
      <c r="V53" s="312"/>
      <c r="W53" s="312"/>
      <c r="X53" s="312"/>
      <c r="Y53" s="312"/>
      <c r="Z53" s="312"/>
      <c r="AA53" s="312"/>
      <c r="AB53" s="312"/>
      <c r="AC53" s="312"/>
      <c r="AD53" s="312"/>
      <c r="AE53" s="312"/>
      <c r="AF53" s="312"/>
      <c r="AG53" s="312"/>
      <c r="AH53" s="312"/>
      <c r="AI53" s="312"/>
      <c r="AJ53" s="312"/>
      <c r="AK53" s="312"/>
    </row>
    <row r="54" spans="1:37" x14ac:dyDescent="0.2">
      <c r="A54" s="689">
        <v>14</v>
      </c>
      <c r="B54" s="682" t="s">
        <v>1695</v>
      </c>
      <c r="C54" s="682" t="s">
        <v>453</v>
      </c>
      <c r="D54" s="683" t="s">
        <v>1956</v>
      </c>
      <c r="E54" s="684">
        <v>0.17069999999999999</v>
      </c>
      <c r="F54" s="685">
        <v>22097665</v>
      </c>
      <c r="G54" s="685">
        <v>25869637</v>
      </c>
      <c r="H54" s="686">
        <v>3771972.36</v>
      </c>
      <c r="I54" s="687">
        <f t="shared" si="0"/>
        <v>377197236</v>
      </c>
      <c r="J54" s="688" t="s">
        <v>2111</v>
      </c>
      <c r="K54" s="312"/>
      <c r="L54" s="312"/>
      <c r="M54" s="312"/>
      <c r="N54" s="312"/>
      <c r="O54" s="312"/>
      <c r="P54" s="312"/>
      <c r="Q54" s="312"/>
      <c r="R54" s="312"/>
      <c r="S54" s="312"/>
      <c r="T54" s="312"/>
      <c r="U54" s="312"/>
      <c r="V54" s="312"/>
      <c r="W54" s="312"/>
      <c r="X54" s="312"/>
      <c r="Y54" s="312"/>
      <c r="Z54" s="312"/>
      <c r="AA54" s="312"/>
      <c r="AB54" s="312"/>
      <c r="AC54" s="312"/>
      <c r="AD54" s="312"/>
      <c r="AE54" s="312"/>
      <c r="AF54" s="312"/>
      <c r="AG54" s="312"/>
      <c r="AH54" s="312"/>
      <c r="AI54" s="312"/>
      <c r="AJ54" s="312"/>
      <c r="AK54" s="312"/>
    </row>
    <row r="55" spans="1:37" x14ac:dyDescent="0.2">
      <c r="A55" s="612">
        <v>15</v>
      </c>
      <c r="B55" s="676" t="s">
        <v>1485</v>
      </c>
      <c r="C55" s="676" t="s">
        <v>1060</v>
      </c>
      <c r="D55" s="612" t="s">
        <v>1956</v>
      </c>
      <c r="E55" s="677">
        <v>0.05</v>
      </c>
      <c r="F55" s="678">
        <v>11340001</v>
      </c>
      <c r="G55" s="678">
        <v>11907000</v>
      </c>
      <c r="H55" s="679">
        <v>567000</v>
      </c>
      <c r="I55" s="680">
        <f t="shared" si="0"/>
        <v>56700000</v>
      </c>
      <c r="J55" s="681" t="s">
        <v>2060</v>
      </c>
      <c r="K55" s="312"/>
      <c r="L55" s="312"/>
      <c r="M55" s="312"/>
      <c r="N55" s="312"/>
      <c r="O55" s="312"/>
      <c r="P55" s="312"/>
      <c r="Q55" s="312"/>
      <c r="R55" s="312"/>
      <c r="S55" s="312"/>
      <c r="T55" s="312"/>
      <c r="U55" s="312"/>
      <c r="V55" s="312"/>
      <c r="W55" s="312"/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  <c r="AH55" s="312"/>
      <c r="AI55" s="312"/>
      <c r="AJ55" s="312"/>
      <c r="AK55" s="312"/>
    </row>
    <row r="56" spans="1:37" x14ac:dyDescent="0.2">
      <c r="A56" s="689">
        <v>16</v>
      </c>
      <c r="B56" s="682" t="s">
        <v>1816</v>
      </c>
      <c r="C56" s="682" t="s">
        <v>1600</v>
      </c>
      <c r="D56" s="683" t="s">
        <v>1956</v>
      </c>
      <c r="E56" s="684">
        <v>0.1045</v>
      </c>
      <c r="F56" s="685">
        <v>989672</v>
      </c>
      <c r="G56" s="685">
        <v>1058618</v>
      </c>
      <c r="H56" s="686">
        <v>68946.95</v>
      </c>
      <c r="I56" s="687">
        <f t="shared" si="0"/>
        <v>6894695</v>
      </c>
      <c r="J56" s="688" t="s">
        <v>2060</v>
      </c>
      <c r="K56" s="312"/>
      <c r="L56" s="312"/>
      <c r="M56" s="312"/>
      <c r="N56" s="312"/>
      <c r="O56" s="312"/>
      <c r="P56" s="312"/>
      <c r="Q56" s="312"/>
      <c r="R56" s="312"/>
      <c r="S56" s="312"/>
      <c r="T56" s="312"/>
      <c r="U56" s="312"/>
      <c r="V56" s="312"/>
      <c r="W56" s="312"/>
      <c r="X56" s="312"/>
      <c r="Y56" s="312"/>
      <c r="Z56" s="312"/>
      <c r="AA56" s="312"/>
      <c r="AB56" s="312"/>
      <c r="AC56" s="312"/>
      <c r="AD56" s="312"/>
      <c r="AE56" s="312"/>
      <c r="AF56" s="312"/>
      <c r="AG56" s="312"/>
      <c r="AH56" s="312"/>
      <c r="AI56" s="312"/>
      <c r="AJ56" s="312"/>
      <c r="AK56" s="312"/>
    </row>
    <row r="57" spans="1:37" x14ac:dyDescent="0.2">
      <c r="A57" s="612">
        <v>17</v>
      </c>
      <c r="B57" s="676" t="s">
        <v>1326</v>
      </c>
      <c r="C57" s="676" t="s">
        <v>936</v>
      </c>
      <c r="D57" s="612" t="s">
        <v>1956</v>
      </c>
      <c r="E57" s="677">
        <v>0.16</v>
      </c>
      <c r="F57" s="678">
        <v>80332990</v>
      </c>
      <c r="G57" s="678">
        <v>93186267</v>
      </c>
      <c r="H57" s="679">
        <v>12853278</v>
      </c>
      <c r="I57" s="680">
        <f t="shared" si="0"/>
        <v>1285327800</v>
      </c>
      <c r="J57" s="681" t="s">
        <v>2112</v>
      </c>
      <c r="K57" s="312"/>
      <c r="L57" s="312"/>
      <c r="M57" s="312"/>
      <c r="N57" s="312"/>
      <c r="O57" s="312"/>
      <c r="P57" s="312"/>
      <c r="Q57" s="312"/>
      <c r="R57" s="312"/>
      <c r="S57" s="312"/>
      <c r="T57" s="312"/>
      <c r="U57" s="312"/>
      <c r="V57" s="312"/>
      <c r="W57" s="312"/>
      <c r="X57" s="312"/>
      <c r="Y57" s="312"/>
      <c r="Z57" s="312"/>
      <c r="AA57" s="312"/>
      <c r="AB57" s="312"/>
      <c r="AC57" s="312"/>
      <c r="AD57" s="312"/>
      <c r="AE57" s="312"/>
      <c r="AF57" s="312"/>
      <c r="AG57" s="312"/>
      <c r="AH57" s="312"/>
      <c r="AI57" s="312"/>
      <c r="AJ57" s="312"/>
      <c r="AK57" s="312"/>
    </row>
    <row r="58" spans="1:37" x14ac:dyDescent="0.2">
      <c r="A58" s="689">
        <v>18</v>
      </c>
      <c r="B58" s="682" t="s">
        <v>1737</v>
      </c>
      <c r="C58" s="682" t="s">
        <v>936</v>
      </c>
      <c r="D58" s="683" t="s">
        <v>1956</v>
      </c>
      <c r="E58" s="684">
        <v>0.15890000000000001</v>
      </c>
      <c r="F58" s="685">
        <v>70185874</v>
      </c>
      <c r="G58" s="685">
        <v>81338408</v>
      </c>
      <c r="H58" s="686">
        <v>11152535.220000001</v>
      </c>
      <c r="I58" s="687">
        <f t="shared" si="0"/>
        <v>1115253522</v>
      </c>
      <c r="J58" s="688" t="s">
        <v>2113</v>
      </c>
      <c r="K58" s="312"/>
      <c r="L58" s="312"/>
      <c r="M58" s="312"/>
      <c r="N58" s="312"/>
      <c r="O58" s="312"/>
      <c r="P58" s="312"/>
      <c r="Q58" s="312"/>
      <c r="R58" s="312"/>
      <c r="S58" s="312"/>
      <c r="T58" s="312"/>
      <c r="U58" s="312"/>
      <c r="V58" s="312"/>
      <c r="W58" s="312"/>
      <c r="X58" s="312"/>
      <c r="Y58" s="312"/>
      <c r="Z58" s="312"/>
      <c r="AA58" s="312"/>
      <c r="AB58" s="312"/>
      <c r="AC58" s="312"/>
      <c r="AD58" s="312"/>
      <c r="AE58" s="312"/>
      <c r="AF58" s="312"/>
      <c r="AG58" s="312"/>
      <c r="AH58" s="312"/>
      <c r="AI58" s="312"/>
      <c r="AJ58" s="312"/>
      <c r="AK58" s="312"/>
    </row>
    <row r="59" spans="1:37" x14ac:dyDescent="0.2">
      <c r="A59" s="612">
        <v>19</v>
      </c>
      <c r="B59" s="676" t="s">
        <v>2114</v>
      </c>
      <c r="C59" s="676" t="s">
        <v>1600</v>
      </c>
      <c r="D59" s="612" t="s">
        <v>1956</v>
      </c>
      <c r="E59" s="677">
        <v>0.08</v>
      </c>
      <c r="F59" s="678">
        <v>1000001</v>
      </c>
      <c r="G59" s="678">
        <v>1080000</v>
      </c>
      <c r="H59" s="679">
        <v>80000</v>
      </c>
      <c r="I59" s="680">
        <f t="shared" si="0"/>
        <v>8000000</v>
      </c>
      <c r="J59" s="681" t="s">
        <v>2115</v>
      </c>
      <c r="K59" s="312"/>
      <c r="L59" s="312"/>
      <c r="M59" s="312"/>
      <c r="N59" s="312"/>
      <c r="O59" s="312"/>
      <c r="P59" s="312"/>
      <c r="Q59" s="312"/>
      <c r="R59" s="312"/>
      <c r="S59" s="312"/>
      <c r="T59" s="312"/>
      <c r="U59" s="312"/>
      <c r="V59" s="312"/>
      <c r="W59" s="312"/>
      <c r="X59" s="312"/>
      <c r="Y59" s="312"/>
      <c r="Z59" s="312"/>
      <c r="AA59" s="312"/>
      <c r="AB59" s="312"/>
      <c r="AC59" s="312"/>
      <c r="AD59" s="312"/>
      <c r="AE59" s="312"/>
      <c r="AF59" s="312"/>
      <c r="AG59" s="312"/>
      <c r="AH59" s="312"/>
      <c r="AI59" s="312"/>
      <c r="AJ59" s="312"/>
      <c r="AK59" s="312"/>
    </row>
    <row r="60" spans="1:37" x14ac:dyDescent="0.2">
      <c r="A60" s="689">
        <v>20</v>
      </c>
      <c r="B60" s="682" t="s">
        <v>203</v>
      </c>
      <c r="C60" s="682" t="s">
        <v>446</v>
      </c>
      <c r="D60" s="683" t="s">
        <v>1956</v>
      </c>
      <c r="E60" s="684">
        <v>0.34460000000000002</v>
      </c>
      <c r="F60" s="685">
        <v>14948390</v>
      </c>
      <c r="G60" s="685">
        <v>20100001</v>
      </c>
      <c r="H60" s="686">
        <v>5151612</v>
      </c>
      <c r="I60" s="687">
        <f t="shared" si="0"/>
        <v>515161200</v>
      </c>
      <c r="J60" s="688" t="s">
        <v>2116</v>
      </c>
      <c r="K60" s="312"/>
      <c r="L60" s="312"/>
      <c r="M60" s="312"/>
      <c r="N60" s="312"/>
      <c r="O60" s="312"/>
      <c r="P60" s="312"/>
      <c r="Q60" s="312"/>
      <c r="R60" s="312"/>
      <c r="S60" s="312"/>
      <c r="T60" s="312"/>
      <c r="U60" s="312"/>
      <c r="V60" s="312"/>
      <c r="W60" s="312"/>
      <c r="X60" s="312"/>
      <c r="Y60" s="312"/>
      <c r="Z60" s="312"/>
      <c r="AA60" s="312"/>
      <c r="AB60" s="312"/>
      <c r="AC60" s="312"/>
      <c r="AD60" s="312"/>
      <c r="AE60" s="312"/>
      <c r="AF60" s="312"/>
      <c r="AG60" s="312"/>
      <c r="AH60" s="312"/>
      <c r="AI60" s="312"/>
      <c r="AJ60" s="312"/>
      <c r="AK60" s="312"/>
    </row>
    <row r="61" spans="1:37" x14ac:dyDescent="0.2">
      <c r="A61" s="612">
        <v>21</v>
      </c>
      <c r="B61" s="676" t="s">
        <v>106</v>
      </c>
      <c r="C61" s="676" t="s">
        <v>446</v>
      </c>
      <c r="D61" s="612" t="s">
        <v>1956</v>
      </c>
      <c r="E61" s="677">
        <v>0.12</v>
      </c>
      <c r="F61" s="678">
        <v>11762788</v>
      </c>
      <c r="G61" s="678">
        <v>13174318</v>
      </c>
      <c r="H61" s="679">
        <v>1411534.08</v>
      </c>
      <c r="I61" s="680">
        <f t="shared" si="0"/>
        <v>141153408</v>
      </c>
      <c r="J61" s="681" t="s">
        <v>2117</v>
      </c>
      <c r="K61" s="312"/>
      <c r="L61" s="312"/>
      <c r="M61" s="312"/>
      <c r="N61" s="312"/>
      <c r="O61" s="312"/>
      <c r="P61" s="312"/>
      <c r="Q61" s="312"/>
      <c r="R61" s="312"/>
      <c r="S61" s="312"/>
      <c r="T61" s="312"/>
      <c r="U61" s="312"/>
      <c r="V61" s="312"/>
      <c r="W61" s="312"/>
      <c r="X61" s="312"/>
      <c r="Y61" s="312"/>
      <c r="Z61" s="312"/>
      <c r="AA61" s="312"/>
      <c r="AB61" s="312"/>
      <c r="AC61" s="312"/>
      <c r="AD61" s="312"/>
      <c r="AE61" s="312"/>
      <c r="AF61" s="312"/>
      <c r="AG61" s="312"/>
      <c r="AH61" s="312"/>
      <c r="AI61" s="312"/>
      <c r="AJ61" s="312"/>
      <c r="AK61" s="312"/>
    </row>
    <row r="62" spans="1:37" x14ac:dyDescent="0.2">
      <c r="A62" s="689">
        <v>22</v>
      </c>
      <c r="B62" s="682" t="s">
        <v>1710</v>
      </c>
      <c r="C62" s="682" t="s">
        <v>446</v>
      </c>
      <c r="D62" s="683" t="s">
        <v>1956</v>
      </c>
      <c r="E62" s="684">
        <v>7.4999999999999997E-2</v>
      </c>
      <c r="F62" s="685">
        <v>10191042</v>
      </c>
      <c r="G62" s="685">
        <v>10955367</v>
      </c>
      <c r="H62" s="686">
        <v>764327.89720000001</v>
      </c>
      <c r="I62" s="687">
        <f t="shared" si="0"/>
        <v>76432789.719999999</v>
      </c>
      <c r="J62" s="688" t="s">
        <v>2117</v>
      </c>
      <c r="K62" s="312"/>
      <c r="L62" s="312"/>
      <c r="M62" s="312"/>
      <c r="N62" s="312"/>
      <c r="O62" s="312"/>
      <c r="P62" s="312"/>
      <c r="Q62" s="312"/>
      <c r="R62" s="312"/>
      <c r="S62" s="312"/>
      <c r="T62" s="312"/>
      <c r="U62" s="312"/>
      <c r="V62" s="312"/>
      <c r="W62" s="312"/>
      <c r="X62" s="312"/>
      <c r="Y62" s="312"/>
      <c r="Z62" s="312"/>
      <c r="AA62" s="312"/>
      <c r="AB62" s="312"/>
      <c r="AC62" s="312"/>
      <c r="AD62" s="312"/>
      <c r="AE62" s="312"/>
      <c r="AF62" s="312"/>
      <c r="AG62" s="312"/>
      <c r="AH62" s="312"/>
      <c r="AI62" s="312"/>
      <c r="AJ62" s="312"/>
      <c r="AK62" s="312"/>
    </row>
    <row r="63" spans="1:37" x14ac:dyDescent="0.2">
      <c r="A63" s="612">
        <v>23</v>
      </c>
      <c r="B63" s="676" t="s">
        <v>1754</v>
      </c>
      <c r="C63" s="676" t="s">
        <v>446</v>
      </c>
      <c r="D63" s="612" t="s">
        <v>1755</v>
      </c>
      <c r="E63" s="677">
        <v>0.125</v>
      </c>
      <c r="F63" s="678">
        <v>17848351</v>
      </c>
      <c r="G63" s="678">
        <v>20079394</v>
      </c>
      <c r="H63" s="679">
        <v>2231043.75</v>
      </c>
      <c r="I63" s="680">
        <f t="shared" si="0"/>
        <v>223104375</v>
      </c>
      <c r="J63" s="681" t="s">
        <v>2118</v>
      </c>
      <c r="K63" s="312"/>
      <c r="L63" s="312"/>
      <c r="M63" s="312"/>
      <c r="N63" s="312"/>
      <c r="O63" s="312"/>
      <c r="P63" s="312"/>
      <c r="Q63" s="312"/>
      <c r="R63" s="312"/>
      <c r="S63" s="312"/>
      <c r="T63" s="312"/>
      <c r="U63" s="312"/>
      <c r="V63" s="312"/>
      <c r="W63" s="312"/>
      <c r="X63" s="312"/>
      <c r="Y63" s="312"/>
      <c r="Z63" s="312"/>
      <c r="AA63" s="312"/>
      <c r="AB63" s="312"/>
      <c r="AC63" s="312"/>
      <c r="AD63" s="312"/>
      <c r="AE63" s="312"/>
      <c r="AF63" s="312"/>
      <c r="AG63" s="312"/>
      <c r="AH63" s="312"/>
      <c r="AI63" s="312"/>
      <c r="AJ63" s="312"/>
      <c r="AK63" s="312"/>
    </row>
    <row r="64" spans="1:37" x14ac:dyDescent="0.2">
      <c r="A64" s="689">
        <v>24</v>
      </c>
      <c r="B64" s="682" t="s">
        <v>2119</v>
      </c>
      <c r="C64" s="705" t="s">
        <v>2464</v>
      </c>
      <c r="D64" s="683" t="s">
        <v>1956</v>
      </c>
      <c r="E64" s="684">
        <v>0.22</v>
      </c>
      <c r="F64" s="685">
        <v>11023523</v>
      </c>
      <c r="G64" s="685">
        <v>13448697</v>
      </c>
      <c r="H64" s="686">
        <v>2425174.64</v>
      </c>
      <c r="I64" s="687">
        <f t="shared" si="0"/>
        <v>242517464</v>
      </c>
      <c r="J64" s="688" t="s">
        <v>2120</v>
      </c>
      <c r="K64" s="312"/>
      <c r="L64" s="312"/>
      <c r="M64" s="312"/>
      <c r="N64" s="312"/>
      <c r="O64" s="312"/>
      <c r="P64" s="312"/>
      <c r="Q64" s="312"/>
      <c r="R64" s="312"/>
      <c r="S64" s="312"/>
      <c r="T64" s="312"/>
      <c r="U64" s="312"/>
      <c r="V64" s="312"/>
      <c r="W64" s="312"/>
      <c r="X64" s="312"/>
      <c r="Y64" s="312"/>
      <c r="Z64" s="312"/>
      <c r="AA64" s="312"/>
      <c r="AB64" s="312"/>
      <c r="AC64" s="312"/>
      <c r="AD64" s="312"/>
      <c r="AE64" s="312"/>
      <c r="AF64" s="312"/>
      <c r="AG64" s="312"/>
      <c r="AH64" s="312"/>
      <c r="AI64" s="312"/>
      <c r="AJ64" s="312"/>
      <c r="AK64" s="312"/>
    </row>
    <row r="65" spans="1:37" x14ac:dyDescent="0.2">
      <c r="A65" s="612">
        <v>25</v>
      </c>
      <c r="B65" s="676" t="s">
        <v>1349</v>
      </c>
      <c r="C65" s="676" t="s">
        <v>936</v>
      </c>
      <c r="D65" s="612" t="s">
        <v>2121</v>
      </c>
      <c r="E65" s="677">
        <v>0.05</v>
      </c>
      <c r="F65" s="678">
        <v>80556931</v>
      </c>
      <c r="G65" s="678">
        <v>84584777</v>
      </c>
      <c r="H65" s="679">
        <v>4027847</v>
      </c>
      <c r="I65" s="680">
        <f t="shared" si="0"/>
        <v>402784700</v>
      </c>
      <c r="J65" s="681" t="s">
        <v>2122</v>
      </c>
      <c r="K65" s="312"/>
      <c r="L65" s="312"/>
      <c r="M65" s="312"/>
      <c r="N65" s="312"/>
      <c r="O65" s="312"/>
      <c r="P65" s="312"/>
      <c r="Q65" s="312"/>
      <c r="R65" s="312"/>
      <c r="S65" s="312"/>
      <c r="T65" s="312"/>
      <c r="U65" s="312"/>
      <c r="V65" s="312"/>
      <c r="W65" s="312"/>
      <c r="X65" s="312"/>
      <c r="Y65" s="312"/>
      <c r="Z65" s="312"/>
      <c r="AA65" s="312"/>
      <c r="AB65" s="312"/>
      <c r="AC65" s="312"/>
      <c r="AD65" s="312"/>
      <c r="AE65" s="312"/>
      <c r="AF65" s="312"/>
      <c r="AG65" s="312"/>
      <c r="AH65" s="312"/>
      <c r="AI65" s="312"/>
      <c r="AJ65" s="312"/>
      <c r="AK65" s="312"/>
    </row>
    <row r="66" spans="1:37" x14ac:dyDescent="0.2">
      <c r="A66" s="689">
        <v>26</v>
      </c>
      <c r="B66" s="682" t="s">
        <v>146</v>
      </c>
      <c r="C66" s="682" t="s">
        <v>943</v>
      </c>
      <c r="D66" s="683" t="s">
        <v>2121</v>
      </c>
      <c r="E66" s="684">
        <v>0.05</v>
      </c>
      <c r="F66" s="685">
        <v>10743719</v>
      </c>
      <c r="G66" s="685">
        <v>11280905</v>
      </c>
      <c r="H66" s="686">
        <v>537185.92000000004</v>
      </c>
      <c r="I66" s="687">
        <f t="shared" si="0"/>
        <v>53718592.000000007</v>
      </c>
      <c r="J66" s="688" t="s">
        <v>2122</v>
      </c>
      <c r="K66" s="312"/>
      <c r="L66" s="312"/>
      <c r="M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X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  <c r="AI66" s="312"/>
      <c r="AJ66" s="312"/>
      <c r="AK66" s="312"/>
    </row>
    <row r="67" spans="1:37" x14ac:dyDescent="0.2">
      <c r="A67" s="612">
        <v>27</v>
      </c>
      <c r="B67" s="676" t="s">
        <v>1974</v>
      </c>
      <c r="C67" s="676" t="s">
        <v>936</v>
      </c>
      <c r="D67" s="612" t="s">
        <v>2121</v>
      </c>
      <c r="E67" s="677">
        <v>0.1</v>
      </c>
      <c r="F67" s="678">
        <v>88342288</v>
      </c>
      <c r="G67" s="678">
        <v>97176516</v>
      </c>
      <c r="H67" s="679">
        <v>8834228.6999999993</v>
      </c>
      <c r="I67" s="680">
        <f t="shared" si="0"/>
        <v>883422869.99999988</v>
      </c>
      <c r="J67" s="681" t="s">
        <v>2123</v>
      </c>
      <c r="K67" s="312"/>
      <c r="L67" s="312"/>
      <c r="M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X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  <c r="AI67" s="312"/>
      <c r="AJ67" s="312"/>
      <c r="AK67" s="312"/>
    </row>
    <row r="68" spans="1:37" x14ac:dyDescent="0.2">
      <c r="A68" s="689">
        <v>28</v>
      </c>
      <c r="B68" s="682" t="s">
        <v>1699</v>
      </c>
      <c r="C68" s="682" t="s">
        <v>453</v>
      </c>
      <c r="D68" s="683" t="s">
        <v>1956</v>
      </c>
      <c r="E68" s="684">
        <v>1.4999999999999999E-2</v>
      </c>
      <c r="F68" s="685">
        <v>25026557</v>
      </c>
      <c r="G68" s="685">
        <v>25401955</v>
      </c>
      <c r="H68" s="686">
        <v>375398.33</v>
      </c>
      <c r="I68" s="687">
        <f t="shared" si="0"/>
        <v>37539833</v>
      </c>
      <c r="J68" s="688" t="s">
        <v>2123</v>
      </c>
      <c r="K68" s="312"/>
      <c r="L68" s="312"/>
      <c r="M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X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  <c r="AI68" s="312"/>
      <c r="AJ68" s="312"/>
      <c r="AK68" s="312"/>
    </row>
    <row r="69" spans="1:37" s="570" customFormat="1" ht="15" x14ac:dyDescent="0.25">
      <c r="A69" s="612">
        <v>29</v>
      </c>
      <c r="B69" s="676" t="s">
        <v>1948</v>
      </c>
      <c r="C69" s="676" t="s">
        <v>936</v>
      </c>
      <c r="D69" s="612" t="s">
        <v>2121</v>
      </c>
      <c r="E69" s="677">
        <v>0.06</v>
      </c>
      <c r="F69" s="678">
        <v>80631015</v>
      </c>
      <c r="G69" s="678">
        <v>85468874</v>
      </c>
      <c r="H69" s="679">
        <v>4837860</v>
      </c>
      <c r="I69" s="680">
        <f t="shared" si="0"/>
        <v>483786000</v>
      </c>
      <c r="J69" s="681" t="s">
        <v>2123</v>
      </c>
      <c r="K69" s="569"/>
      <c r="L69" s="569"/>
      <c r="M69" s="569"/>
      <c r="N69" s="569"/>
      <c r="O69" s="569"/>
      <c r="P69" s="569"/>
      <c r="Q69" s="569"/>
      <c r="R69" s="569"/>
      <c r="S69" s="569"/>
      <c r="T69" s="569"/>
      <c r="U69" s="569"/>
      <c r="V69" s="569"/>
      <c r="W69" s="569"/>
      <c r="X69" s="569"/>
      <c r="Y69" s="569"/>
      <c r="Z69" s="569"/>
      <c r="AA69" s="569"/>
      <c r="AB69" s="569"/>
      <c r="AC69" s="569"/>
      <c r="AD69" s="569"/>
      <c r="AE69" s="569"/>
      <c r="AF69" s="569"/>
      <c r="AG69" s="569"/>
      <c r="AH69" s="569"/>
      <c r="AI69" s="569"/>
      <c r="AJ69" s="569"/>
      <c r="AK69" s="569"/>
    </row>
    <row r="70" spans="1:37" x14ac:dyDescent="0.2">
      <c r="A70" s="689">
        <v>30</v>
      </c>
      <c r="B70" s="682" t="s">
        <v>236</v>
      </c>
      <c r="C70" s="682" t="s">
        <v>936</v>
      </c>
      <c r="D70" s="683" t="s">
        <v>2121</v>
      </c>
      <c r="E70" s="684">
        <v>0.1</v>
      </c>
      <c r="F70" s="685">
        <v>86855733</v>
      </c>
      <c r="G70" s="685">
        <v>95541305</v>
      </c>
      <c r="H70" s="686">
        <v>8685573.1300000008</v>
      </c>
      <c r="I70" s="687">
        <f t="shared" si="0"/>
        <v>868557313.00000012</v>
      </c>
      <c r="J70" s="688" t="s">
        <v>2124</v>
      </c>
      <c r="K70" s="312"/>
      <c r="L70" s="312"/>
      <c r="M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X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  <c r="AI70" s="312"/>
      <c r="AJ70" s="312"/>
      <c r="AK70" s="312"/>
    </row>
    <row r="71" spans="1:37" x14ac:dyDescent="0.2">
      <c r="A71" s="612">
        <v>31</v>
      </c>
      <c r="B71" s="676" t="s">
        <v>524</v>
      </c>
      <c r="C71" s="676" t="s">
        <v>936</v>
      </c>
      <c r="D71" s="612" t="s">
        <v>2121</v>
      </c>
      <c r="E71" s="677">
        <v>0.03</v>
      </c>
      <c r="F71" s="678">
        <v>83710649</v>
      </c>
      <c r="G71" s="678">
        <v>86221968</v>
      </c>
      <c r="H71" s="679">
        <v>2511319.4300000002</v>
      </c>
      <c r="I71" s="680">
        <f t="shared" si="0"/>
        <v>251131943.00000003</v>
      </c>
      <c r="J71" s="681" t="s">
        <v>2125</v>
      </c>
      <c r="K71" s="312"/>
      <c r="L71" s="312"/>
      <c r="M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X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  <c r="AI71" s="312"/>
      <c r="AJ71" s="312"/>
      <c r="AK71" s="312"/>
    </row>
    <row r="72" spans="1:37" x14ac:dyDescent="0.2">
      <c r="A72" s="689">
        <v>32</v>
      </c>
      <c r="B72" s="682" t="s">
        <v>2126</v>
      </c>
      <c r="C72" s="682" t="s">
        <v>1600</v>
      </c>
      <c r="D72" s="683" t="s">
        <v>1956</v>
      </c>
      <c r="E72" s="684">
        <v>0.2</v>
      </c>
      <c r="F72" s="685">
        <v>576001</v>
      </c>
      <c r="G72" s="685">
        <v>633600</v>
      </c>
      <c r="H72" s="686">
        <v>57600</v>
      </c>
      <c r="I72" s="687">
        <f t="shared" si="0"/>
        <v>5760000</v>
      </c>
      <c r="J72" s="688" t="s">
        <v>2127</v>
      </c>
      <c r="K72" s="312"/>
      <c r="L72" s="312"/>
      <c r="M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X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  <c r="AI72" s="312"/>
      <c r="AJ72" s="312"/>
      <c r="AK72" s="312"/>
    </row>
    <row r="73" spans="1:37" x14ac:dyDescent="0.2">
      <c r="A73" s="612">
        <v>33</v>
      </c>
      <c r="B73" s="676" t="s">
        <v>1560</v>
      </c>
      <c r="C73" s="676" t="s">
        <v>936</v>
      </c>
      <c r="D73" s="612" t="s">
        <v>2121</v>
      </c>
      <c r="E73" s="677">
        <v>0.1275</v>
      </c>
      <c r="F73" s="678">
        <v>104365164</v>
      </c>
      <c r="G73" s="678">
        <v>117671718</v>
      </c>
      <c r="H73" s="679">
        <v>13306557.789999999</v>
      </c>
      <c r="I73" s="680">
        <f t="shared" si="0"/>
        <v>1330655779</v>
      </c>
      <c r="J73" s="681" t="s">
        <v>2128</v>
      </c>
      <c r="K73" s="312"/>
      <c r="L73" s="312"/>
      <c r="M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X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  <c r="AI73" s="312"/>
      <c r="AJ73" s="312"/>
      <c r="AK73" s="312"/>
    </row>
    <row r="74" spans="1:37" x14ac:dyDescent="0.2">
      <c r="A74" s="689">
        <v>34</v>
      </c>
      <c r="B74" s="682" t="s">
        <v>2129</v>
      </c>
      <c r="C74" s="682" t="s">
        <v>1600</v>
      </c>
      <c r="D74" s="683" t="s">
        <v>1956</v>
      </c>
      <c r="E74" s="684">
        <v>0.15</v>
      </c>
      <c r="F74" s="685">
        <v>3200001</v>
      </c>
      <c r="G74" s="685">
        <v>3680000</v>
      </c>
      <c r="H74" s="686">
        <v>480000</v>
      </c>
      <c r="I74" s="687">
        <f t="shared" si="0"/>
        <v>48000000</v>
      </c>
      <c r="J74" s="688" t="s">
        <v>2130</v>
      </c>
      <c r="K74" s="312"/>
      <c r="L74" s="312"/>
      <c r="M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X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  <c r="AI74" s="312"/>
      <c r="AJ74" s="312"/>
      <c r="AK74" s="312"/>
    </row>
    <row r="75" spans="1:37" x14ac:dyDescent="0.2">
      <c r="A75" s="612">
        <v>35</v>
      </c>
      <c r="B75" s="676" t="s">
        <v>2131</v>
      </c>
      <c r="C75" s="676" t="s">
        <v>446</v>
      </c>
      <c r="D75" s="612" t="s">
        <v>1956</v>
      </c>
      <c r="E75" s="677">
        <v>2.5000000000000001E-2</v>
      </c>
      <c r="F75" s="678">
        <v>30074407</v>
      </c>
      <c r="G75" s="678">
        <v>30826267</v>
      </c>
      <c r="H75" s="679">
        <v>751860.13</v>
      </c>
      <c r="I75" s="680">
        <f t="shared" si="0"/>
        <v>75186013</v>
      </c>
      <c r="J75" s="681" t="s">
        <v>2132</v>
      </c>
      <c r="K75" s="312"/>
      <c r="L75" s="312"/>
      <c r="M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X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2"/>
      <c r="AI75" s="312"/>
      <c r="AJ75" s="312"/>
      <c r="AK75" s="312"/>
    </row>
    <row r="76" spans="1:37" x14ac:dyDescent="0.2">
      <c r="A76" s="689">
        <v>36</v>
      </c>
      <c r="B76" s="682" t="s">
        <v>1772</v>
      </c>
      <c r="C76" s="682" t="s">
        <v>1600</v>
      </c>
      <c r="D76" s="683" t="s">
        <v>1956</v>
      </c>
      <c r="E76" s="684">
        <v>0.18</v>
      </c>
      <c r="F76" s="685">
        <v>10000001</v>
      </c>
      <c r="G76" s="685">
        <v>11800000</v>
      </c>
      <c r="H76" s="686">
        <v>1800000</v>
      </c>
      <c r="I76" s="687">
        <f t="shared" si="0"/>
        <v>180000000</v>
      </c>
      <c r="J76" s="688" t="s">
        <v>2133</v>
      </c>
      <c r="K76" s="312"/>
      <c r="L76" s="312"/>
      <c r="M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X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  <c r="AI76" s="312"/>
      <c r="AJ76" s="312"/>
      <c r="AK76" s="312"/>
    </row>
    <row r="77" spans="1:37" x14ac:dyDescent="0.2">
      <c r="A77" s="612">
        <v>37</v>
      </c>
      <c r="B77" s="676" t="s">
        <v>2134</v>
      </c>
      <c r="C77" s="676" t="s">
        <v>1600</v>
      </c>
      <c r="D77" s="612" t="s">
        <v>2121</v>
      </c>
      <c r="E77" s="677">
        <v>0.17</v>
      </c>
      <c r="F77" s="678">
        <v>6843939</v>
      </c>
      <c r="G77" s="678">
        <v>8007408</v>
      </c>
      <c r="H77" s="679">
        <v>1163469.46</v>
      </c>
      <c r="I77" s="680">
        <f t="shared" si="0"/>
        <v>116346946</v>
      </c>
      <c r="J77" s="681" t="s">
        <v>2133</v>
      </c>
      <c r="K77" s="312"/>
      <c r="L77" s="312"/>
      <c r="M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X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  <c r="AI77" s="312"/>
      <c r="AJ77" s="312"/>
      <c r="AK77" s="312"/>
    </row>
    <row r="78" spans="1:37" x14ac:dyDescent="0.2">
      <c r="A78" s="689">
        <v>38</v>
      </c>
      <c r="B78" s="682" t="s">
        <v>1378</v>
      </c>
      <c r="C78" s="682" t="s">
        <v>936</v>
      </c>
      <c r="D78" s="683" t="s">
        <v>2121</v>
      </c>
      <c r="E78" s="684">
        <v>0.1</v>
      </c>
      <c r="F78" s="685">
        <v>80012556</v>
      </c>
      <c r="G78" s="685">
        <v>88013811</v>
      </c>
      <c r="H78" s="686">
        <v>8001255.4400000004</v>
      </c>
      <c r="I78" s="687">
        <f t="shared" si="0"/>
        <v>800125544</v>
      </c>
      <c r="J78" s="688" t="s">
        <v>2135</v>
      </c>
      <c r="K78" s="312"/>
      <c r="L78" s="312"/>
      <c r="M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X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  <c r="AI78" s="312"/>
      <c r="AJ78" s="312"/>
      <c r="AK78" s="312"/>
    </row>
    <row r="79" spans="1:37" x14ac:dyDescent="0.2">
      <c r="A79" s="612">
        <v>39</v>
      </c>
      <c r="B79" s="676" t="s">
        <v>1967</v>
      </c>
      <c r="C79" s="676" t="s">
        <v>453</v>
      </c>
      <c r="D79" s="612" t="s">
        <v>2121</v>
      </c>
      <c r="E79" s="677">
        <v>0.08</v>
      </c>
      <c r="F79" s="678">
        <v>28445014</v>
      </c>
      <c r="G79" s="678">
        <v>30720614</v>
      </c>
      <c r="H79" s="679">
        <v>2275600.98</v>
      </c>
      <c r="I79" s="680">
        <f t="shared" si="0"/>
        <v>227560098</v>
      </c>
      <c r="J79" s="681" t="s">
        <v>2135</v>
      </c>
      <c r="K79" s="312"/>
      <c r="L79" s="312"/>
      <c r="M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X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  <c r="AI79" s="312"/>
      <c r="AJ79" s="312"/>
      <c r="AK79" s="312"/>
    </row>
    <row r="80" spans="1:37" x14ac:dyDescent="0.2">
      <c r="A80" s="689">
        <v>40</v>
      </c>
      <c r="B80" s="682" t="s">
        <v>2136</v>
      </c>
      <c r="C80" s="682" t="s">
        <v>1600</v>
      </c>
      <c r="D80" s="683" t="s">
        <v>2121</v>
      </c>
      <c r="E80" s="684">
        <v>0.3</v>
      </c>
      <c r="F80" s="685">
        <v>6578001</v>
      </c>
      <c r="G80" s="685">
        <v>8551400</v>
      </c>
      <c r="H80" s="686">
        <v>1973400</v>
      </c>
      <c r="I80" s="687">
        <f t="shared" si="0"/>
        <v>197340000</v>
      </c>
      <c r="J80" s="688" t="s">
        <v>2135</v>
      </c>
      <c r="K80" s="312"/>
      <c r="L80" s="312"/>
      <c r="M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X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  <c r="AI80" s="312"/>
      <c r="AJ80" s="312"/>
      <c r="AK80" s="312"/>
    </row>
    <row r="81" spans="1:37" x14ac:dyDescent="0.2">
      <c r="A81" s="612">
        <v>41</v>
      </c>
      <c r="B81" s="676" t="s">
        <v>1389</v>
      </c>
      <c r="C81" s="676" t="s">
        <v>453</v>
      </c>
      <c r="D81" s="612" t="s">
        <v>2121</v>
      </c>
      <c r="E81" s="677">
        <v>0.1615</v>
      </c>
      <c r="F81" s="678">
        <v>27883681</v>
      </c>
      <c r="G81" s="678">
        <v>32386895</v>
      </c>
      <c r="H81" s="679">
        <v>4503214.3099999996</v>
      </c>
      <c r="I81" s="680">
        <f t="shared" si="0"/>
        <v>450321430.99999994</v>
      </c>
      <c r="J81" s="681" t="s">
        <v>2091</v>
      </c>
      <c r="K81" s="312"/>
      <c r="L81" s="312"/>
      <c r="M81" s="312"/>
      <c r="N81" s="312"/>
      <c r="O81" s="312"/>
      <c r="P81" s="312"/>
      <c r="Q81" s="312"/>
      <c r="R81" s="312"/>
      <c r="S81" s="312"/>
      <c r="T81" s="312"/>
      <c r="U81" s="312"/>
      <c r="V81" s="312"/>
      <c r="W81" s="312"/>
      <c r="X81" s="312"/>
      <c r="Y81" s="312"/>
      <c r="Z81" s="312"/>
      <c r="AA81" s="312"/>
      <c r="AB81" s="312"/>
      <c r="AC81" s="312"/>
      <c r="AD81" s="312"/>
      <c r="AE81" s="312"/>
      <c r="AF81" s="312"/>
      <c r="AG81" s="312"/>
      <c r="AH81" s="312"/>
      <c r="AI81" s="312"/>
      <c r="AJ81" s="312"/>
      <c r="AK81" s="312"/>
    </row>
    <row r="82" spans="1:37" x14ac:dyDescent="0.2">
      <c r="A82" s="689">
        <v>42</v>
      </c>
      <c r="B82" s="682" t="s">
        <v>1360</v>
      </c>
      <c r="C82" s="682" t="s">
        <v>453</v>
      </c>
      <c r="D82" s="683" t="s">
        <v>2137</v>
      </c>
      <c r="E82" s="684">
        <v>0.16</v>
      </c>
      <c r="F82" s="685">
        <v>25206361</v>
      </c>
      <c r="G82" s="685">
        <v>29239378</v>
      </c>
      <c r="H82" s="686">
        <v>4033018</v>
      </c>
      <c r="I82" s="687">
        <f t="shared" si="0"/>
        <v>403301800</v>
      </c>
      <c r="J82" s="688" t="s">
        <v>2138</v>
      </c>
      <c r="K82" s="312"/>
      <c r="L82" s="312"/>
      <c r="M82" s="312"/>
      <c r="N82" s="312"/>
      <c r="O82" s="312"/>
      <c r="P82" s="312"/>
      <c r="Q82" s="312"/>
      <c r="R82" s="312"/>
      <c r="S82" s="312"/>
      <c r="T82" s="312"/>
      <c r="U82" s="312"/>
      <c r="V82" s="312"/>
      <c r="W82" s="312"/>
      <c r="X82" s="312"/>
      <c r="Y82" s="312"/>
      <c r="Z82" s="312"/>
      <c r="AA82" s="312"/>
      <c r="AB82" s="312"/>
      <c r="AC82" s="312"/>
      <c r="AD82" s="312"/>
      <c r="AE82" s="312"/>
      <c r="AF82" s="312"/>
      <c r="AG82" s="312"/>
      <c r="AH82" s="312"/>
      <c r="AI82" s="312"/>
      <c r="AJ82" s="312"/>
      <c r="AK82" s="312"/>
    </row>
    <row r="83" spans="1:37" x14ac:dyDescent="0.2">
      <c r="A83" s="612">
        <v>43</v>
      </c>
      <c r="B83" s="676" t="s">
        <v>1857</v>
      </c>
      <c r="C83" s="676" t="s">
        <v>1600</v>
      </c>
      <c r="D83" s="612" t="s">
        <v>2121</v>
      </c>
      <c r="E83" s="677">
        <v>0.12</v>
      </c>
      <c r="F83" s="678">
        <v>2074001</v>
      </c>
      <c r="G83" s="678">
        <v>2322880</v>
      </c>
      <c r="H83" s="679">
        <v>248880</v>
      </c>
      <c r="I83" s="680">
        <f t="shared" si="0"/>
        <v>24888000</v>
      </c>
      <c r="J83" s="681" t="s">
        <v>2138</v>
      </c>
      <c r="K83" s="312"/>
      <c r="L83" s="312"/>
      <c r="M83" s="312"/>
      <c r="N83" s="312"/>
      <c r="O83" s="312"/>
      <c r="P83" s="312"/>
      <c r="Q83" s="312"/>
      <c r="R83" s="312"/>
      <c r="S83" s="312"/>
      <c r="T83" s="312"/>
      <c r="U83" s="312"/>
      <c r="V83" s="312"/>
      <c r="W83" s="312"/>
      <c r="X83" s="312"/>
      <c r="Y83" s="312"/>
      <c r="Z83" s="312"/>
      <c r="AA83" s="312"/>
      <c r="AB83" s="312"/>
      <c r="AC83" s="312"/>
      <c r="AD83" s="312"/>
      <c r="AE83" s="312"/>
      <c r="AF83" s="312"/>
      <c r="AG83" s="312"/>
      <c r="AH83" s="312"/>
      <c r="AI83" s="312"/>
      <c r="AJ83" s="312"/>
      <c r="AK83" s="312"/>
    </row>
    <row r="84" spans="1:37" x14ac:dyDescent="0.2">
      <c r="A84" s="689">
        <v>44</v>
      </c>
      <c r="B84" s="682" t="s">
        <v>1693</v>
      </c>
      <c r="C84" s="682" t="s">
        <v>936</v>
      </c>
      <c r="D84" s="683" t="s">
        <v>2121</v>
      </c>
      <c r="E84" s="684">
        <v>0.16</v>
      </c>
      <c r="F84" s="685">
        <v>88926788</v>
      </c>
      <c r="G84" s="685">
        <v>103155067</v>
      </c>
      <c r="H84" s="686">
        <v>14228279.529999999</v>
      </c>
      <c r="I84" s="687">
        <f t="shared" si="0"/>
        <v>1422827953</v>
      </c>
      <c r="J84" s="688" t="s">
        <v>2138</v>
      </c>
      <c r="K84" s="312"/>
      <c r="L84" s="312"/>
      <c r="M84" s="312"/>
      <c r="N84" s="312"/>
      <c r="O84" s="312"/>
      <c r="P84" s="312"/>
      <c r="Q84" s="312"/>
      <c r="R84" s="312"/>
      <c r="S84" s="312"/>
      <c r="T84" s="312"/>
      <c r="U84" s="312"/>
      <c r="V84" s="312"/>
      <c r="W84" s="312"/>
      <c r="X84" s="312"/>
      <c r="Y84" s="312"/>
      <c r="Z84" s="312"/>
      <c r="AA84" s="312"/>
      <c r="AB84" s="312"/>
      <c r="AC84" s="312"/>
      <c r="AD84" s="312"/>
      <c r="AE84" s="312"/>
      <c r="AF84" s="312"/>
      <c r="AG84" s="312"/>
      <c r="AH84" s="312"/>
      <c r="AI84" s="312"/>
      <c r="AJ84" s="312"/>
      <c r="AK84" s="312"/>
    </row>
    <row r="85" spans="1:37" x14ac:dyDescent="0.2">
      <c r="A85" s="612">
        <v>45</v>
      </c>
      <c r="B85" s="676" t="s">
        <v>1335</v>
      </c>
      <c r="C85" s="676" t="s">
        <v>453</v>
      </c>
      <c r="D85" s="612" t="s">
        <v>2121</v>
      </c>
      <c r="E85" s="677">
        <v>0.17599999999999999</v>
      </c>
      <c r="F85" s="678">
        <v>36777126</v>
      </c>
      <c r="G85" s="678">
        <v>43249895</v>
      </c>
      <c r="H85" s="679">
        <v>6472773.3799999999</v>
      </c>
      <c r="I85" s="680">
        <f t="shared" si="0"/>
        <v>647277338</v>
      </c>
      <c r="J85" s="681" t="s">
        <v>2092</v>
      </c>
      <c r="K85" s="312"/>
      <c r="L85" s="312"/>
      <c r="M85" s="312"/>
      <c r="N85" s="312"/>
      <c r="O85" s="312"/>
      <c r="P85" s="312"/>
      <c r="Q85" s="312"/>
      <c r="R85" s="312"/>
      <c r="S85" s="312"/>
      <c r="T85" s="312"/>
      <c r="U85" s="312"/>
      <c r="V85" s="312"/>
      <c r="W85" s="312"/>
      <c r="X85" s="312"/>
      <c r="Y85" s="312"/>
      <c r="Z85" s="312"/>
      <c r="AA85" s="312"/>
      <c r="AB85" s="312"/>
      <c r="AC85" s="312"/>
      <c r="AD85" s="312"/>
      <c r="AE85" s="312"/>
      <c r="AF85" s="312"/>
      <c r="AG85" s="312"/>
      <c r="AH85" s="312"/>
      <c r="AI85" s="312"/>
      <c r="AJ85" s="312"/>
      <c r="AK85" s="312"/>
    </row>
    <row r="86" spans="1:37" ht="25.5" x14ac:dyDescent="0.2">
      <c r="A86" s="689">
        <v>46</v>
      </c>
      <c r="B86" s="682" t="s">
        <v>176</v>
      </c>
      <c r="C86" s="690" t="s">
        <v>2139</v>
      </c>
      <c r="D86" s="683" t="s">
        <v>2121</v>
      </c>
      <c r="E86" s="684">
        <v>0.5</v>
      </c>
      <c r="F86" s="685">
        <v>3856456</v>
      </c>
      <c r="G86" s="685">
        <v>5784683</v>
      </c>
      <c r="H86" s="686">
        <v>1928227.5</v>
      </c>
      <c r="I86" s="687">
        <f t="shared" si="0"/>
        <v>192822750</v>
      </c>
      <c r="J86" s="688" t="s">
        <v>2140</v>
      </c>
      <c r="K86" s="312"/>
      <c r="L86" s="312"/>
      <c r="M86" s="312"/>
      <c r="N86" s="312"/>
      <c r="O86" s="312"/>
      <c r="P86" s="312"/>
      <c r="Q86" s="312"/>
      <c r="R86" s="312"/>
      <c r="S86" s="312"/>
      <c r="T86" s="312"/>
      <c r="U86" s="312"/>
      <c r="V86" s="312"/>
      <c r="W86" s="312"/>
      <c r="X86" s="312"/>
      <c r="Y86" s="312"/>
      <c r="Z86" s="312"/>
      <c r="AA86" s="312"/>
      <c r="AB86" s="312"/>
      <c r="AC86" s="312"/>
      <c r="AD86" s="312"/>
      <c r="AE86" s="312"/>
      <c r="AF86" s="312"/>
      <c r="AG86" s="312"/>
      <c r="AH86" s="312"/>
      <c r="AI86" s="312"/>
      <c r="AJ86" s="312"/>
      <c r="AK86" s="312"/>
    </row>
    <row r="87" spans="1:37" x14ac:dyDescent="0.2">
      <c r="A87" s="612">
        <v>47</v>
      </c>
      <c r="B87" s="676" t="s">
        <v>531</v>
      </c>
      <c r="C87" s="676" t="s">
        <v>936</v>
      </c>
      <c r="D87" s="612" t="s">
        <v>2121</v>
      </c>
      <c r="E87" s="677">
        <v>0.1</v>
      </c>
      <c r="F87" s="678">
        <v>81525560</v>
      </c>
      <c r="G87" s="678">
        <v>89678115</v>
      </c>
      <c r="H87" s="679">
        <v>8152555.8499999996</v>
      </c>
      <c r="I87" s="680">
        <f t="shared" si="0"/>
        <v>815255585</v>
      </c>
      <c r="J87" s="681" t="s">
        <v>2140</v>
      </c>
      <c r="K87" s="312"/>
      <c r="L87" s="312"/>
      <c r="M87" s="312"/>
      <c r="N87" s="312"/>
      <c r="O87" s="312"/>
      <c r="P87" s="312"/>
      <c r="Q87" s="312"/>
      <c r="R87" s="312"/>
      <c r="S87" s="312"/>
      <c r="T87" s="312"/>
      <c r="U87" s="312"/>
      <c r="V87" s="312"/>
      <c r="W87" s="312"/>
      <c r="X87" s="312"/>
      <c r="Y87" s="312"/>
      <c r="Z87" s="312"/>
      <c r="AA87" s="312"/>
      <c r="AB87" s="312"/>
      <c r="AC87" s="312"/>
      <c r="AD87" s="312"/>
      <c r="AE87" s="312"/>
      <c r="AF87" s="312"/>
      <c r="AG87" s="312"/>
      <c r="AH87" s="312"/>
      <c r="AI87" s="312"/>
      <c r="AJ87" s="312"/>
      <c r="AK87" s="312"/>
    </row>
    <row r="88" spans="1:37" x14ac:dyDescent="0.2">
      <c r="A88" s="689">
        <v>48</v>
      </c>
      <c r="B88" s="682" t="s">
        <v>2141</v>
      </c>
      <c r="C88" s="682" t="s">
        <v>1060</v>
      </c>
      <c r="D88" s="683" t="s">
        <v>2121</v>
      </c>
      <c r="E88" s="684">
        <v>0.2</v>
      </c>
      <c r="F88" s="685">
        <v>47581360</v>
      </c>
      <c r="G88" s="685">
        <v>57097630</v>
      </c>
      <c r="H88" s="686">
        <v>9516271.5600000005</v>
      </c>
      <c r="I88" s="687">
        <f t="shared" si="0"/>
        <v>951627156</v>
      </c>
      <c r="J88" s="688" t="s">
        <v>2142</v>
      </c>
      <c r="K88" s="312"/>
      <c r="L88" s="312"/>
      <c r="M88" s="312"/>
      <c r="N88" s="312"/>
      <c r="O88" s="312"/>
      <c r="P88" s="312"/>
      <c r="Q88" s="312"/>
      <c r="R88" s="312"/>
      <c r="S88" s="312"/>
      <c r="T88" s="312"/>
      <c r="U88" s="312"/>
      <c r="V88" s="312"/>
      <c r="W88" s="312"/>
      <c r="X88" s="312"/>
      <c r="Y88" s="312"/>
      <c r="Z88" s="312"/>
      <c r="AA88" s="312"/>
      <c r="AB88" s="312"/>
      <c r="AC88" s="312"/>
      <c r="AD88" s="312"/>
      <c r="AE88" s="312"/>
      <c r="AF88" s="312"/>
      <c r="AG88" s="312"/>
      <c r="AH88" s="312"/>
      <c r="AI88" s="312"/>
      <c r="AJ88" s="312"/>
      <c r="AK88" s="312"/>
    </row>
    <row r="89" spans="1:37" x14ac:dyDescent="0.2">
      <c r="A89" s="612">
        <v>49</v>
      </c>
      <c r="B89" s="676" t="s">
        <v>2143</v>
      </c>
      <c r="C89" s="676" t="s">
        <v>936</v>
      </c>
      <c r="D89" s="612" t="s">
        <v>2137</v>
      </c>
      <c r="E89" s="677">
        <v>0.1</v>
      </c>
      <c r="F89" s="678">
        <v>89205088</v>
      </c>
      <c r="G89" s="678">
        <v>98125596</v>
      </c>
      <c r="H89" s="679">
        <v>8920508.6400000006</v>
      </c>
      <c r="I89" s="680">
        <f t="shared" si="0"/>
        <v>892050864</v>
      </c>
      <c r="J89" s="681" t="s">
        <v>2144</v>
      </c>
      <c r="K89" s="312"/>
      <c r="L89" s="312"/>
      <c r="M89" s="312"/>
      <c r="N89" s="312"/>
      <c r="O89" s="312"/>
      <c r="P89" s="312"/>
      <c r="Q89" s="312"/>
      <c r="R89" s="312"/>
      <c r="S89" s="312"/>
      <c r="T89" s="312"/>
      <c r="U89" s="312"/>
      <c r="V89" s="312"/>
      <c r="W89" s="312"/>
      <c r="X89" s="312"/>
      <c r="Y89" s="312"/>
      <c r="Z89" s="312"/>
      <c r="AA89" s="312"/>
      <c r="AB89" s="312"/>
      <c r="AC89" s="312"/>
      <c r="AD89" s="312"/>
      <c r="AE89" s="312"/>
      <c r="AF89" s="312"/>
      <c r="AG89" s="312"/>
      <c r="AH89" s="312"/>
      <c r="AI89" s="312"/>
      <c r="AJ89" s="312"/>
      <c r="AK89" s="312"/>
    </row>
    <row r="90" spans="1:37" x14ac:dyDescent="0.2">
      <c r="A90" s="689">
        <v>50</v>
      </c>
      <c r="B90" s="682" t="s">
        <v>2145</v>
      </c>
      <c r="C90" s="682" t="s">
        <v>1600</v>
      </c>
      <c r="D90" s="683" t="s">
        <v>2137</v>
      </c>
      <c r="E90" s="684">
        <v>0.15</v>
      </c>
      <c r="F90" s="685">
        <v>2420001</v>
      </c>
      <c r="G90" s="685">
        <v>2783000</v>
      </c>
      <c r="H90" s="686">
        <v>363000</v>
      </c>
      <c r="I90" s="687">
        <f t="shared" si="0"/>
        <v>36300000</v>
      </c>
      <c r="J90" s="688" t="s">
        <v>2144</v>
      </c>
      <c r="K90" s="312"/>
      <c r="L90" s="312"/>
      <c r="M90" s="312"/>
      <c r="N90" s="312"/>
      <c r="O90" s="312"/>
      <c r="P90" s="312"/>
      <c r="Q90" s="312"/>
      <c r="R90" s="312"/>
      <c r="S90" s="312"/>
      <c r="T90" s="312"/>
      <c r="U90" s="312"/>
      <c r="V90" s="312"/>
      <c r="W90" s="312"/>
      <c r="X90" s="312"/>
      <c r="Y90" s="312"/>
      <c r="Z90" s="312"/>
      <c r="AA90" s="312"/>
      <c r="AB90" s="312"/>
      <c r="AC90" s="312"/>
      <c r="AD90" s="312"/>
      <c r="AE90" s="312"/>
      <c r="AF90" s="312"/>
      <c r="AG90" s="312"/>
      <c r="AH90" s="312"/>
      <c r="AI90" s="312"/>
      <c r="AJ90" s="312"/>
      <c r="AK90" s="312"/>
    </row>
    <row r="91" spans="1:37" x14ac:dyDescent="0.2">
      <c r="A91" s="612">
        <v>51</v>
      </c>
      <c r="B91" s="676" t="s">
        <v>2146</v>
      </c>
      <c r="C91" s="676" t="s">
        <v>1600</v>
      </c>
      <c r="D91" s="612" t="s">
        <v>2121</v>
      </c>
      <c r="E91" s="677">
        <v>7.6129000000000002E-2</v>
      </c>
      <c r="F91" s="678">
        <v>775001</v>
      </c>
      <c r="G91" s="678">
        <v>834000</v>
      </c>
      <c r="H91" s="679">
        <v>59000</v>
      </c>
      <c r="I91" s="680">
        <f t="shared" si="0"/>
        <v>5900000</v>
      </c>
      <c r="J91" s="681" t="s">
        <v>2144</v>
      </c>
      <c r="K91" s="312"/>
      <c r="L91" s="312"/>
      <c r="M91" s="312"/>
      <c r="N91" s="312"/>
      <c r="O91" s="312"/>
      <c r="P91" s="312"/>
      <c r="Q91" s="312"/>
      <c r="R91" s="312"/>
      <c r="S91" s="312"/>
      <c r="T91" s="312"/>
      <c r="U91" s="312"/>
      <c r="V91" s="312"/>
      <c r="W91" s="312"/>
      <c r="X91" s="312"/>
      <c r="Y91" s="312"/>
      <c r="Z91" s="312"/>
      <c r="AA91" s="312"/>
      <c r="AB91" s="312"/>
      <c r="AC91" s="312"/>
      <c r="AD91" s="312"/>
      <c r="AE91" s="312"/>
      <c r="AF91" s="312"/>
      <c r="AG91" s="312"/>
      <c r="AH91" s="312"/>
      <c r="AI91" s="312"/>
      <c r="AJ91" s="312"/>
      <c r="AK91" s="312"/>
    </row>
    <row r="92" spans="1:37" x14ac:dyDescent="0.2">
      <c r="A92" s="689">
        <v>52</v>
      </c>
      <c r="B92" s="682" t="s">
        <v>1893</v>
      </c>
      <c r="C92" s="682" t="s">
        <v>1600</v>
      </c>
      <c r="D92" s="683" t="s">
        <v>2137</v>
      </c>
      <c r="E92" s="684">
        <v>0.13</v>
      </c>
      <c r="F92" s="685">
        <v>1650001</v>
      </c>
      <c r="G92" s="685">
        <v>1864500</v>
      </c>
      <c r="H92" s="686">
        <v>214500</v>
      </c>
      <c r="I92" s="687">
        <f t="shared" si="0"/>
        <v>21450000</v>
      </c>
      <c r="J92" s="688" t="s">
        <v>2144</v>
      </c>
      <c r="K92" s="312"/>
      <c r="L92" s="312"/>
      <c r="M92" s="312"/>
      <c r="N92" s="312"/>
      <c r="O92" s="312"/>
      <c r="P92" s="312"/>
      <c r="Q92" s="312"/>
      <c r="R92" s="312"/>
      <c r="S92" s="312"/>
      <c r="T92" s="312"/>
      <c r="U92" s="312"/>
      <c r="V92" s="312"/>
      <c r="W92" s="312"/>
      <c r="X92" s="312"/>
      <c r="Y92" s="312"/>
      <c r="Z92" s="312"/>
      <c r="AA92" s="312"/>
      <c r="AB92" s="312"/>
      <c r="AC92" s="312"/>
      <c r="AD92" s="312"/>
      <c r="AE92" s="312"/>
      <c r="AF92" s="312"/>
      <c r="AG92" s="312"/>
      <c r="AH92" s="312"/>
      <c r="AI92" s="312"/>
      <c r="AJ92" s="312"/>
      <c r="AK92" s="312"/>
    </row>
    <row r="93" spans="1:37" x14ac:dyDescent="0.2">
      <c r="A93" s="612">
        <v>53</v>
      </c>
      <c r="B93" s="676" t="s">
        <v>1455</v>
      </c>
      <c r="C93" s="676" t="s">
        <v>449</v>
      </c>
      <c r="D93" s="612" t="s">
        <v>2121</v>
      </c>
      <c r="E93" s="677">
        <v>0.05</v>
      </c>
      <c r="F93" s="678">
        <v>8821725</v>
      </c>
      <c r="G93" s="678">
        <v>9265020</v>
      </c>
      <c r="H93" s="679">
        <v>443296</v>
      </c>
      <c r="I93" s="680">
        <f t="shared" si="0"/>
        <v>44329600</v>
      </c>
      <c r="J93" s="681" t="s">
        <v>2144</v>
      </c>
      <c r="K93" s="312"/>
      <c r="L93" s="312"/>
      <c r="M93" s="312"/>
      <c r="N93" s="312"/>
      <c r="O93" s="312"/>
      <c r="P93" s="312"/>
      <c r="Q93" s="312"/>
      <c r="R93" s="312"/>
      <c r="S93" s="312"/>
      <c r="T93" s="312"/>
      <c r="U93" s="312"/>
      <c r="V93" s="312"/>
      <c r="W93" s="312"/>
      <c r="X93" s="312"/>
      <c r="Y93" s="312"/>
      <c r="Z93" s="312"/>
      <c r="AA93" s="312"/>
      <c r="AB93" s="312"/>
      <c r="AC93" s="312"/>
      <c r="AD93" s="312"/>
      <c r="AE93" s="312"/>
      <c r="AF93" s="312"/>
      <c r="AG93" s="312"/>
      <c r="AH93" s="312"/>
      <c r="AI93" s="312"/>
      <c r="AJ93" s="312"/>
      <c r="AK93" s="312"/>
    </row>
    <row r="94" spans="1:37" x14ac:dyDescent="0.2">
      <c r="A94" s="689">
        <v>54</v>
      </c>
      <c r="B94" s="682" t="s">
        <v>1737</v>
      </c>
      <c r="C94" s="682" t="s">
        <v>936</v>
      </c>
      <c r="D94" s="683" t="s">
        <v>2137</v>
      </c>
      <c r="E94" s="684">
        <v>0.15</v>
      </c>
      <c r="F94" s="685">
        <v>81338409</v>
      </c>
      <c r="G94" s="685">
        <v>93539169</v>
      </c>
      <c r="H94" s="686">
        <v>12200761</v>
      </c>
      <c r="I94" s="687">
        <f t="shared" si="0"/>
        <v>1220076100</v>
      </c>
      <c r="J94" s="688" t="s">
        <v>2144</v>
      </c>
      <c r="K94" s="312"/>
      <c r="L94" s="312"/>
      <c r="M94" s="312"/>
      <c r="N94" s="312"/>
      <c r="O94" s="312"/>
      <c r="P94" s="312"/>
      <c r="Q94" s="312"/>
      <c r="R94" s="312"/>
      <c r="S94" s="312"/>
      <c r="T94" s="312"/>
      <c r="U94" s="312"/>
      <c r="V94" s="312"/>
      <c r="W94" s="312"/>
      <c r="X94" s="312"/>
      <c r="Y94" s="312"/>
      <c r="Z94" s="312"/>
      <c r="AA94" s="312"/>
      <c r="AB94" s="312"/>
      <c r="AC94" s="312"/>
      <c r="AD94" s="312"/>
      <c r="AE94" s="312"/>
      <c r="AF94" s="312"/>
      <c r="AG94" s="312"/>
      <c r="AH94" s="312"/>
      <c r="AI94" s="312"/>
      <c r="AJ94" s="312"/>
      <c r="AK94" s="312"/>
    </row>
    <row r="95" spans="1:37" x14ac:dyDescent="0.2">
      <c r="A95" s="612">
        <v>55</v>
      </c>
      <c r="B95" s="676" t="s">
        <v>2147</v>
      </c>
      <c r="C95" s="676" t="s">
        <v>2139</v>
      </c>
      <c r="D95" s="612" t="s">
        <v>1991</v>
      </c>
      <c r="E95" s="677">
        <v>0.1</v>
      </c>
      <c r="F95" s="678">
        <v>269440</v>
      </c>
      <c r="G95" s="678">
        <v>298546</v>
      </c>
      <c r="H95" s="679">
        <v>29107</v>
      </c>
      <c r="I95" s="680">
        <f t="shared" si="0"/>
        <v>2910700</v>
      </c>
      <c r="J95" s="681" t="s">
        <v>2069</v>
      </c>
      <c r="K95" s="312"/>
      <c r="L95" s="312"/>
      <c r="M95" s="312"/>
      <c r="N95" s="312"/>
      <c r="O95" s="312"/>
      <c r="P95" s="312"/>
      <c r="Q95" s="312"/>
      <c r="R95" s="312"/>
      <c r="S95" s="312"/>
      <c r="T95" s="312"/>
      <c r="U95" s="312"/>
      <c r="V95" s="312"/>
      <c r="W95" s="312"/>
      <c r="X95" s="312"/>
      <c r="Y95" s="312"/>
      <c r="Z95" s="312"/>
      <c r="AA95" s="312"/>
      <c r="AB95" s="312"/>
      <c r="AC95" s="312"/>
      <c r="AD95" s="312"/>
      <c r="AE95" s="312"/>
      <c r="AF95" s="312"/>
      <c r="AG95" s="312"/>
      <c r="AH95" s="312"/>
      <c r="AI95" s="312"/>
      <c r="AJ95" s="312"/>
      <c r="AK95" s="312"/>
    </row>
    <row r="96" spans="1:37" x14ac:dyDescent="0.2">
      <c r="A96" s="689">
        <v>56</v>
      </c>
      <c r="B96" s="682" t="s">
        <v>2021</v>
      </c>
      <c r="C96" s="682" t="s">
        <v>943</v>
      </c>
      <c r="D96" s="683" t="s">
        <v>2121</v>
      </c>
      <c r="E96" s="684">
        <v>0.15</v>
      </c>
      <c r="F96" s="685">
        <v>73267538</v>
      </c>
      <c r="G96" s="685">
        <v>84257382</v>
      </c>
      <c r="H96" s="686">
        <v>10989845</v>
      </c>
      <c r="I96" s="687">
        <f>H96*10</f>
        <v>109898450</v>
      </c>
      <c r="J96" s="688" t="s">
        <v>2148</v>
      </c>
      <c r="K96" s="312"/>
      <c r="L96" s="312"/>
      <c r="M96" s="312"/>
      <c r="N96" s="312"/>
      <c r="O96" s="312"/>
      <c r="P96" s="312"/>
      <c r="Q96" s="312"/>
      <c r="R96" s="312"/>
      <c r="S96" s="312"/>
      <c r="T96" s="312"/>
      <c r="U96" s="312"/>
      <c r="V96" s="312"/>
      <c r="W96" s="312"/>
      <c r="X96" s="312"/>
      <c r="Y96" s="312"/>
      <c r="Z96" s="312"/>
      <c r="AA96" s="312"/>
      <c r="AB96" s="312"/>
      <c r="AC96" s="312"/>
      <c r="AD96" s="312"/>
      <c r="AE96" s="312"/>
      <c r="AF96" s="312"/>
      <c r="AG96" s="312"/>
      <c r="AH96" s="312"/>
      <c r="AI96" s="312"/>
      <c r="AJ96" s="312"/>
      <c r="AK96" s="312"/>
    </row>
    <row r="97" spans="1:37" x14ac:dyDescent="0.2">
      <c r="A97" s="612">
        <v>57</v>
      </c>
      <c r="B97" s="676" t="s">
        <v>434</v>
      </c>
      <c r="C97" s="676" t="s">
        <v>936</v>
      </c>
      <c r="D97" s="612" t="s">
        <v>2121</v>
      </c>
      <c r="E97" s="677">
        <v>0.12</v>
      </c>
      <c r="F97" s="678">
        <v>90118455</v>
      </c>
      <c r="G97" s="678">
        <v>100974974</v>
      </c>
      <c r="H97" s="679">
        <v>10856520</v>
      </c>
      <c r="I97" s="680">
        <f t="shared" si="0"/>
        <v>1085652000</v>
      </c>
      <c r="J97" s="681" t="s">
        <v>2148</v>
      </c>
      <c r="K97" s="312"/>
      <c r="L97" s="312"/>
      <c r="M97" s="312"/>
      <c r="N97" s="312"/>
      <c r="O97" s="312"/>
      <c r="P97" s="312"/>
      <c r="Q97" s="312"/>
      <c r="R97" s="312"/>
      <c r="S97" s="312"/>
      <c r="T97" s="312"/>
      <c r="U97" s="312"/>
      <c r="V97" s="312"/>
      <c r="W97" s="312"/>
      <c r="X97" s="312"/>
      <c r="Y97" s="312"/>
      <c r="Z97" s="312"/>
      <c r="AA97" s="312"/>
      <c r="AB97" s="312"/>
      <c r="AC97" s="312"/>
      <c r="AD97" s="312"/>
      <c r="AE97" s="312"/>
      <c r="AF97" s="312"/>
      <c r="AG97" s="312"/>
      <c r="AH97" s="312"/>
      <c r="AI97" s="312"/>
      <c r="AJ97" s="312"/>
      <c r="AK97" s="312"/>
    </row>
    <row r="98" spans="1:37" x14ac:dyDescent="0.2">
      <c r="A98" s="689">
        <v>58</v>
      </c>
      <c r="B98" s="682" t="s">
        <v>520</v>
      </c>
      <c r="C98" s="682" t="s">
        <v>449</v>
      </c>
      <c r="D98" s="683" t="s">
        <v>2121</v>
      </c>
      <c r="E98" s="684">
        <v>7.0000000000000007E-2</v>
      </c>
      <c r="F98" s="685">
        <v>8572728</v>
      </c>
      <c r="G98" s="685">
        <v>9172818</v>
      </c>
      <c r="H98" s="686">
        <v>600090.82999999996</v>
      </c>
      <c r="I98" s="687">
        <f t="shared" si="0"/>
        <v>60009082.999999993</v>
      </c>
      <c r="J98" s="688" t="s">
        <v>2148</v>
      </c>
      <c r="K98" s="312"/>
      <c r="L98" s="312"/>
      <c r="M98" s="312"/>
      <c r="N98" s="312"/>
      <c r="O98" s="312"/>
      <c r="P98" s="312"/>
      <c r="Q98" s="312"/>
      <c r="R98" s="312"/>
      <c r="S98" s="312"/>
      <c r="T98" s="312"/>
      <c r="U98" s="312"/>
      <c r="V98" s="312"/>
      <c r="W98" s="312"/>
      <c r="X98" s="312"/>
      <c r="Y98" s="312"/>
      <c r="Z98" s="312"/>
      <c r="AA98" s="312"/>
      <c r="AB98" s="312"/>
      <c r="AC98" s="312"/>
      <c r="AD98" s="312"/>
      <c r="AE98" s="312"/>
      <c r="AF98" s="312"/>
      <c r="AG98" s="312"/>
      <c r="AH98" s="312"/>
      <c r="AI98" s="312"/>
      <c r="AJ98" s="312"/>
      <c r="AK98" s="312"/>
    </row>
    <row r="99" spans="1:37" x14ac:dyDescent="0.2">
      <c r="A99" s="612">
        <v>59</v>
      </c>
      <c r="B99" s="676" t="s">
        <v>1355</v>
      </c>
      <c r="C99" s="676" t="s">
        <v>453</v>
      </c>
      <c r="D99" s="612" t="s">
        <v>2121</v>
      </c>
      <c r="E99" s="677">
        <v>0.1</v>
      </c>
      <c r="F99" s="678">
        <v>5313001</v>
      </c>
      <c r="G99" s="678">
        <v>5844300</v>
      </c>
      <c r="H99" s="679">
        <v>531300</v>
      </c>
      <c r="I99" s="680">
        <f t="shared" si="0"/>
        <v>53130000</v>
      </c>
      <c r="J99" s="681" t="s">
        <v>2148</v>
      </c>
      <c r="K99" s="312"/>
      <c r="L99" s="312"/>
      <c r="M99" s="312"/>
      <c r="N99" s="312"/>
      <c r="O99" s="312"/>
      <c r="P99" s="312"/>
      <c r="Q99" s="312"/>
      <c r="R99" s="312"/>
      <c r="S99" s="312"/>
      <c r="T99" s="312"/>
      <c r="U99" s="312"/>
      <c r="V99" s="312"/>
      <c r="W99" s="312"/>
      <c r="X99" s="312"/>
      <c r="Y99" s="312"/>
      <c r="Z99" s="312"/>
      <c r="AA99" s="312"/>
      <c r="AB99" s="312"/>
      <c r="AC99" s="312"/>
      <c r="AD99" s="312"/>
      <c r="AE99" s="312"/>
      <c r="AF99" s="312"/>
      <c r="AG99" s="312"/>
      <c r="AH99" s="312"/>
      <c r="AI99" s="312"/>
      <c r="AJ99" s="312"/>
      <c r="AK99" s="312"/>
    </row>
    <row r="100" spans="1:37" x14ac:dyDescent="0.2">
      <c r="A100" s="689">
        <v>60</v>
      </c>
      <c r="B100" s="682" t="s">
        <v>395</v>
      </c>
      <c r="C100" s="682" t="s">
        <v>936</v>
      </c>
      <c r="D100" s="683" t="s">
        <v>2137</v>
      </c>
      <c r="E100" s="684">
        <v>0.1</v>
      </c>
      <c r="F100" s="685">
        <v>88876047</v>
      </c>
      <c r="G100" s="685">
        <v>97877672</v>
      </c>
      <c r="H100" s="686">
        <v>9001626.0199999996</v>
      </c>
      <c r="I100" s="687">
        <f t="shared" si="0"/>
        <v>900162602</v>
      </c>
      <c r="J100" s="688" t="s">
        <v>2098</v>
      </c>
      <c r="K100" s="312"/>
      <c r="L100" s="312"/>
      <c r="M100" s="312"/>
      <c r="N100" s="312"/>
      <c r="O100" s="312"/>
      <c r="P100" s="312"/>
      <c r="Q100" s="312"/>
      <c r="R100" s="312"/>
      <c r="S100" s="312"/>
      <c r="T100" s="312"/>
      <c r="U100" s="312"/>
      <c r="V100" s="312"/>
      <c r="W100" s="312"/>
      <c r="X100" s="312"/>
      <c r="Y100" s="312"/>
      <c r="Z100" s="312"/>
      <c r="AA100" s="312"/>
      <c r="AB100" s="312"/>
      <c r="AC100" s="312"/>
      <c r="AD100" s="312"/>
      <c r="AE100" s="312"/>
      <c r="AF100" s="312"/>
      <c r="AG100" s="312"/>
      <c r="AH100" s="312"/>
      <c r="AI100" s="312"/>
      <c r="AJ100" s="312"/>
      <c r="AK100" s="312"/>
    </row>
    <row r="101" spans="1:37" x14ac:dyDescent="0.2">
      <c r="A101" s="612">
        <v>61</v>
      </c>
      <c r="B101" s="676" t="s">
        <v>1151</v>
      </c>
      <c r="C101" s="676" t="s">
        <v>453</v>
      </c>
      <c r="D101" s="612" t="s">
        <v>2137</v>
      </c>
      <c r="E101" s="677">
        <v>0.1275</v>
      </c>
      <c r="F101" s="678">
        <v>31000388</v>
      </c>
      <c r="G101" s="678">
        <v>34952935</v>
      </c>
      <c r="H101" s="679">
        <v>3952549.12</v>
      </c>
      <c r="I101" s="680">
        <f t="shared" si="0"/>
        <v>395254912</v>
      </c>
      <c r="J101" s="681" t="s">
        <v>2098</v>
      </c>
      <c r="K101" s="312"/>
      <c r="L101" s="312"/>
      <c r="M101" s="312"/>
      <c r="N101" s="312"/>
      <c r="O101" s="312"/>
      <c r="P101" s="312"/>
      <c r="Q101" s="312"/>
      <c r="R101" s="312"/>
      <c r="S101" s="312"/>
      <c r="T101" s="312"/>
      <c r="U101" s="312"/>
      <c r="V101" s="312"/>
      <c r="W101" s="312"/>
      <c r="X101" s="312"/>
      <c r="Y101" s="312"/>
      <c r="Z101" s="312"/>
      <c r="AA101" s="312"/>
      <c r="AB101" s="312"/>
      <c r="AC101" s="312"/>
      <c r="AD101" s="312"/>
      <c r="AE101" s="312"/>
      <c r="AF101" s="312"/>
      <c r="AG101" s="312"/>
      <c r="AH101" s="312"/>
      <c r="AI101" s="312"/>
      <c r="AJ101" s="312"/>
      <c r="AK101" s="312"/>
    </row>
    <row r="102" spans="1:37" x14ac:dyDescent="0.2">
      <c r="A102" s="689">
        <v>62</v>
      </c>
      <c r="B102" s="682" t="s">
        <v>2149</v>
      </c>
      <c r="C102" s="682" t="s">
        <v>936</v>
      </c>
      <c r="D102" s="683" t="s">
        <v>2137</v>
      </c>
      <c r="E102" s="684">
        <v>0.06</v>
      </c>
      <c r="F102" s="685">
        <v>90155291</v>
      </c>
      <c r="G102" s="685">
        <v>9556467</v>
      </c>
      <c r="H102" s="686">
        <v>5409317.3700000001</v>
      </c>
      <c r="I102" s="687">
        <f t="shared" si="0"/>
        <v>540931737</v>
      </c>
      <c r="J102" s="688" t="s">
        <v>2150</v>
      </c>
      <c r="K102" s="312"/>
      <c r="L102" s="312"/>
      <c r="M102" s="312"/>
      <c r="N102" s="312"/>
      <c r="O102" s="312"/>
      <c r="P102" s="312"/>
      <c r="Q102" s="312"/>
      <c r="R102" s="312"/>
      <c r="S102" s="312"/>
      <c r="T102" s="312"/>
      <c r="U102" s="312"/>
      <c r="V102" s="312"/>
      <c r="W102" s="312"/>
      <c r="X102" s="312"/>
      <c r="Y102" s="312"/>
      <c r="Z102" s="312"/>
      <c r="AA102" s="312"/>
      <c r="AB102" s="312"/>
      <c r="AC102" s="312"/>
      <c r="AD102" s="312"/>
      <c r="AE102" s="312"/>
      <c r="AF102" s="312"/>
      <c r="AG102" s="312"/>
      <c r="AH102" s="312"/>
      <c r="AI102" s="312"/>
      <c r="AJ102" s="312"/>
      <c r="AK102" s="312"/>
    </row>
    <row r="103" spans="1:37" x14ac:dyDescent="0.2">
      <c r="A103" s="612">
        <v>63</v>
      </c>
      <c r="B103" s="676" t="s">
        <v>1310</v>
      </c>
      <c r="C103" s="676" t="s">
        <v>1600</v>
      </c>
      <c r="D103" s="612" t="s">
        <v>2121</v>
      </c>
      <c r="E103" s="677">
        <v>0.2</v>
      </c>
      <c r="F103" s="678">
        <v>2300001</v>
      </c>
      <c r="G103" s="678">
        <v>2760000</v>
      </c>
      <c r="H103" s="679">
        <v>460000</v>
      </c>
      <c r="I103" s="680">
        <f t="shared" si="0"/>
        <v>46000000</v>
      </c>
      <c r="J103" s="681" t="s">
        <v>2150</v>
      </c>
      <c r="K103" s="312"/>
      <c r="L103" s="312"/>
      <c r="M103" s="312"/>
      <c r="N103" s="312"/>
      <c r="O103" s="312"/>
      <c r="P103" s="312"/>
      <c r="Q103" s="312"/>
      <c r="R103" s="312"/>
      <c r="S103" s="312"/>
      <c r="T103" s="312"/>
      <c r="U103" s="312"/>
      <c r="V103" s="312"/>
      <c r="W103" s="312"/>
      <c r="X103" s="312"/>
      <c r="Y103" s="312"/>
      <c r="Z103" s="312"/>
      <c r="AA103" s="312"/>
      <c r="AB103" s="312"/>
      <c r="AC103" s="312"/>
      <c r="AD103" s="312"/>
      <c r="AE103" s="312"/>
      <c r="AF103" s="312"/>
      <c r="AG103" s="312"/>
      <c r="AH103" s="312"/>
      <c r="AI103" s="312"/>
      <c r="AJ103" s="312"/>
      <c r="AK103" s="312"/>
    </row>
    <row r="104" spans="1:37" x14ac:dyDescent="0.2">
      <c r="A104" s="689">
        <v>64</v>
      </c>
      <c r="B104" s="682" t="s">
        <v>1732</v>
      </c>
      <c r="C104" s="682" t="s">
        <v>1600</v>
      </c>
      <c r="D104" s="683" t="s">
        <v>2121</v>
      </c>
      <c r="E104" s="684">
        <v>0.26751999999999998</v>
      </c>
      <c r="F104" s="685">
        <v>2695124</v>
      </c>
      <c r="G104" s="685">
        <v>3416122</v>
      </c>
      <c r="H104" s="686">
        <v>720999.07</v>
      </c>
      <c r="I104" s="687">
        <f t="shared" si="0"/>
        <v>72099907</v>
      </c>
      <c r="J104" s="688" t="s">
        <v>2150</v>
      </c>
      <c r="K104" s="312"/>
      <c r="L104" s="312"/>
      <c r="M104" s="312"/>
      <c r="N104" s="312"/>
      <c r="O104" s="312"/>
      <c r="P104" s="312"/>
      <c r="Q104" s="312"/>
      <c r="R104" s="312"/>
      <c r="S104" s="312"/>
      <c r="T104" s="312"/>
      <c r="U104" s="312"/>
      <c r="V104" s="312"/>
      <c r="W104" s="312"/>
      <c r="X104" s="312"/>
      <c r="Y104" s="312"/>
      <c r="Z104" s="312"/>
      <c r="AA104" s="312"/>
      <c r="AB104" s="312"/>
      <c r="AC104" s="312"/>
      <c r="AD104" s="312"/>
      <c r="AE104" s="312"/>
      <c r="AF104" s="312"/>
      <c r="AG104" s="312"/>
      <c r="AH104" s="312"/>
      <c r="AI104" s="312"/>
      <c r="AJ104" s="312"/>
      <c r="AK104" s="312"/>
    </row>
    <row r="105" spans="1:37" x14ac:dyDescent="0.2">
      <c r="A105" s="612">
        <v>65</v>
      </c>
      <c r="B105" s="676" t="s">
        <v>2151</v>
      </c>
      <c r="C105" s="676" t="s">
        <v>1060</v>
      </c>
      <c r="D105" s="612" t="s">
        <v>2121</v>
      </c>
      <c r="E105" s="677">
        <v>0.1</v>
      </c>
      <c r="F105" s="678">
        <v>24405555</v>
      </c>
      <c r="G105" s="678">
        <v>26838818</v>
      </c>
      <c r="H105" s="679">
        <v>2433264</v>
      </c>
      <c r="I105" s="680">
        <f t="shared" si="0"/>
        <v>243326400</v>
      </c>
      <c r="J105" s="681" t="s">
        <v>2152</v>
      </c>
      <c r="K105" s="312"/>
      <c r="L105" s="312"/>
      <c r="M105" s="312"/>
      <c r="N105" s="312"/>
      <c r="O105" s="312"/>
      <c r="P105" s="312"/>
      <c r="Q105" s="312"/>
      <c r="R105" s="312"/>
      <c r="S105" s="312"/>
      <c r="T105" s="312"/>
      <c r="U105" s="312"/>
      <c r="V105" s="312"/>
      <c r="W105" s="312"/>
      <c r="X105" s="312"/>
      <c r="Y105" s="312"/>
      <c r="Z105" s="312"/>
      <c r="AA105" s="312"/>
      <c r="AB105" s="312"/>
      <c r="AC105" s="312"/>
      <c r="AD105" s="312"/>
      <c r="AE105" s="312"/>
      <c r="AF105" s="312"/>
      <c r="AG105" s="312"/>
      <c r="AH105" s="312"/>
      <c r="AI105" s="312"/>
      <c r="AJ105" s="312"/>
      <c r="AK105" s="312"/>
    </row>
    <row r="106" spans="1:37" x14ac:dyDescent="0.2">
      <c r="A106" s="689">
        <v>66</v>
      </c>
      <c r="B106" s="682" t="s">
        <v>2153</v>
      </c>
      <c r="C106" s="682" t="s">
        <v>1600</v>
      </c>
      <c r="D106" s="683" t="s">
        <v>2137</v>
      </c>
      <c r="E106" s="684">
        <v>7.0000000000000007E-2</v>
      </c>
      <c r="F106" s="685">
        <v>1035001</v>
      </c>
      <c r="G106" s="685">
        <v>1107450</v>
      </c>
      <c r="H106" s="686">
        <v>72450</v>
      </c>
      <c r="I106" s="687">
        <f t="shared" si="0"/>
        <v>7245000</v>
      </c>
      <c r="J106" s="688" t="s">
        <v>2152</v>
      </c>
      <c r="K106" s="312"/>
      <c r="L106" s="312"/>
      <c r="M106" s="312"/>
      <c r="N106" s="312"/>
      <c r="O106" s="312"/>
      <c r="P106" s="312"/>
      <c r="Q106" s="312"/>
      <c r="R106" s="312"/>
      <c r="S106" s="312"/>
      <c r="T106" s="312"/>
      <c r="U106" s="312"/>
      <c r="V106" s="312"/>
      <c r="W106" s="312"/>
      <c r="X106" s="312"/>
      <c r="Y106" s="312"/>
      <c r="Z106" s="312"/>
      <c r="AA106" s="312"/>
      <c r="AB106" s="312"/>
      <c r="AC106" s="312"/>
      <c r="AD106" s="312"/>
      <c r="AE106" s="312"/>
      <c r="AF106" s="312"/>
      <c r="AG106" s="312"/>
      <c r="AH106" s="312"/>
      <c r="AI106" s="312"/>
      <c r="AJ106" s="312"/>
      <c r="AK106" s="312"/>
    </row>
    <row r="107" spans="1:37" x14ac:dyDescent="0.2">
      <c r="A107" s="612">
        <v>67</v>
      </c>
      <c r="B107" s="676" t="s">
        <v>1818</v>
      </c>
      <c r="C107" s="676" t="s">
        <v>1600</v>
      </c>
      <c r="D107" s="612" t="s">
        <v>2121</v>
      </c>
      <c r="E107" s="677">
        <v>0.125</v>
      </c>
      <c r="F107" s="678">
        <v>7993987</v>
      </c>
      <c r="G107" s="678">
        <v>8993235</v>
      </c>
      <c r="H107" s="679">
        <v>999248.25</v>
      </c>
      <c r="I107" s="680">
        <f t="shared" si="0"/>
        <v>99924825</v>
      </c>
      <c r="J107" s="681" t="s">
        <v>2154</v>
      </c>
      <c r="K107" s="312"/>
      <c r="L107" s="312"/>
      <c r="M107" s="312"/>
      <c r="N107" s="312"/>
      <c r="O107" s="312"/>
      <c r="P107" s="312"/>
      <c r="Q107" s="312"/>
      <c r="R107" s="312"/>
      <c r="S107" s="312"/>
      <c r="T107" s="312"/>
      <c r="U107" s="312"/>
      <c r="V107" s="312"/>
      <c r="W107" s="312"/>
      <c r="X107" s="312"/>
      <c r="Y107" s="312"/>
      <c r="Z107" s="312"/>
      <c r="AA107" s="312"/>
      <c r="AB107" s="312"/>
      <c r="AC107" s="312"/>
      <c r="AD107" s="312"/>
      <c r="AE107" s="312"/>
      <c r="AF107" s="312"/>
      <c r="AG107" s="312"/>
      <c r="AH107" s="312"/>
      <c r="AI107" s="312"/>
      <c r="AJ107" s="312"/>
      <c r="AK107" s="312"/>
    </row>
    <row r="108" spans="1:37" x14ac:dyDescent="0.2">
      <c r="A108" s="689">
        <v>68</v>
      </c>
      <c r="B108" s="682" t="s">
        <v>1703</v>
      </c>
      <c r="C108" s="682" t="s">
        <v>1600</v>
      </c>
      <c r="D108" s="683" t="s">
        <v>2137</v>
      </c>
      <c r="E108" s="684">
        <v>0.44477802796541799</v>
      </c>
      <c r="F108" s="685">
        <v>1079191</v>
      </c>
      <c r="G108" s="685">
        <v>1559190</v>
      </c>
      <c r="H108" s="686">
        <v>480000</v>
      </c>
      <c r="I108" s="687">
        <f t="shared" si="0"/>
        <v>48000000</v>
      </c>
      <c r="J108" s="688" t="s">
        <v>2154</v>
      </c>
      <c r="K108" s="312"/>
      <c r="L108" s="312"/>
      <c r="M108" s="312"/>
      <c r="N108" s="312"/>
      <c r="O108" s="312"/>
      <c r="P108" s="312"/>
      <c r="Q108" s="312"/>
      <c r="R108" s="312"/>
      <c r="S108" s="312"/>
      <c r="T108" s="312"/>
      <c r="U108" s="312"/>
      <c r="V108" s="312"/>
      <c r="W108" s="312"/>
      <c r="X108" s="312"/>
      <c r="Y108" s="312"/>
      <c r="Z108" s="312"/>
      <c r="AA108" s="312"/>
      <c r="AB108" s="312"/>
      <c r="AC108" s="312"/>
      <c r="AD108" s="312"/>
      <c r="AE108" s="312"/>
      <c r="AF108" s="312"/>
      <c r="AG108" s="312"/>
      <c r="AH108" s="312"/>
      <c r="AI108" s="312"/>
      <c r="AJ108" s="312"/>
      <c r="AK108" s="312"/>
    </row>
    <row r="109" spans="1:37" x14ac:dyDescent="0.2">
      <c r="A109" s="612">
        <v>69</v>
      </c>
      <c r="B109" s="676" t="s">
        <v>27</v>
      </c>
      <c r="C109" s="676" t="s">
        <v>936</v>
      </c>
      <c r="D109" s="612" t="s">
        <v>2137</v>
      </c>
      <c r="E109" s="677">
        <v>0.06</v>
      </c>
      <c r="F109" s="678">
        <v>1</v>
      </c>
      <c r="G109" s="678">
        <v>600000</v>
      </c>
      <c r="H109" s="679">
        <v>5069550.3099999996</v>
      </c>
      <c r="I109" s="680">
        <f t="shared" si="0"/>
        <v>506955030.99999994</v>
      </c>
      <c r="J109" s="681" t="s">
        <v>2154</v>
      </c>
      <c r="K109" s="312"/>
      <c r="L109" s="312"/>
      <c r="M109" s="312"/>
      <c r="N109" s="312"/>
      <c r="O109" s="312"/>
      <c r="P109" s="312"/>
      <c r="Q109" s="312"/>
      <c r="R109" s="312"/>
      <c r="S109" s="312"/>
      <c r="T109" s="312"/>
      <c r="U109" s="312"/>
      <c r="V109" s="312"/>
      <c r="W109" s="312"/>
      <c r="X109" s="312"/>
      <c r="Y109" s="312"/>
      <c r="Z109" s="312"/>
      <c r="AA109" s="312"/>
      <c r="AB109" s="312"/>
      <c r="AC109" s="312"/>
      <c r="AD109" s="312"/>
      <c r="AE109" s="312"/>
      <c r="AF109" s="312"/>
      <c r="AG109" s="312"/>
      <c r="AH109" s="312"/>
      <c r="AI109" s="312"/>
      <c r="AJ109" s="312"/>
      <c r="AK109" s="312"/>
    </row>
    <row r="110" spans="1:37" x14ac:dyDescent="0.2">
      <c r="A110" s="612"/>
      <c r="B110" s="676"/>
      <c r="C110" s="676"/>
      <c r="D110" s="612"/>
      <c r="E110" s="677"/>
      <c r="F110" s="678">
        <v>85092681</v>
      </c>
      <c r="G110" s="678">
        <v>89562231</v>
      </c>
      <c r="H110" s="679"/>
      <c r="I110" s="680"/>
      <c r="J110" s="681"/>
      <c r="K110" s="312"/>
      <c r="L110" s="312"/>
      <c r="M110" s="312"/>
      <c r="N110" s="312"/>
      <c r="O110" s="312"/>
      <c r="P110" s="312"/>
      <c r="Q110" s="312"/>
      <c r="R110" s="312"/>
      <c r="S110" s="312"/>
      <c r="T110" s="312"/>
      <c r="U110" s="312"/>
      <c r="V110" s="312"/>
      <c r="W110" s="312"/>
      <c r="X110" s="312"/>
      <c r="Y110" s="312"/>
      <c r="Z110" s="312"/>
      <c r="AA110" s="312"/>
      <c r="AB110" s="312"/>
      <c r="AC110" s="312"/>
      <c r="AD110" s="312"/>
      <c r="AE110" s="312"/>
      <c r="AF110" s="312"/>
      <c r="AG110" s="312"/>
      <c r="AH110" s="312"/>
      <c r="AI110" s="312"/>
      <c r="AJ110" s="312"/>
      <c r="AK110" s="312"/>
    </row>
    <row r="111" spans="1:37" x14ac:dyDescent="0.2">
      <c r="A111" s="689">
        <v>70</v>
      </c>
      <c r="B111" s="682" t="s">
        <v>2155</v>
      </c>
      <c r="C111" s="682" t="s">
        <v>449</v>
      </c>
      <c r="D111" s="683" t="s">
        <v>2137</v>
      </c>
      <c r="E111" s="684">
        <v>0.22</v>
      </c>
      <c r="F111" s="685">
        <v>4921404</v>
      </c>
      <c r="G111" s="685">
        <v>6004111</v>
      </c>
      <c r="H111" s="686">
        <v>1082708.6599999999</v>
      </c>
      <c r="I111" s="687">
        <f t="shared" ref="I111:I133" si="1">H111*100</f>
        <v>108270865.99999999</v>
      </c>
      <c r="J111" s="688" t="s">
        <v>2156</v>
      </c>
      <c r="K111" s="312"/>
      <c r="L111" s="312"/>
      <c r="M111" s="312"/>
      <c r="N111" s="312"/>
      <c r="O111" s="312"/>
      <c r="P111" s="312"/>
      <c r="Q111" s="312"/>
      <c r="R111" s="312"/>
      <c r="S111" s="312"/>
      <c r="T111" s="312"/>
      <c r="U111" s="312"/>
      <c r="V111" s="312"/>
      <c r="W111" s="312"/>
      <c r="X111" s="312"/>
      <c r="Y111" s="312"/>
      <c r="Z111" s="312"/>
      <c r="AA111" s="312"/>
      <c r="AB111" s="312"/>
      <c r="AC111" s="312"/>
      <c r="AD111" s="312"/>
      <c r="AE111" s="312"/>
      <c r="AF111" s="312"/>
      <c r="AG111" s="312"/>
      <c r="AH111" s="312"/>
      <c r="AI111" s="312"/>
      <c r="AJ111" s="312"/>
      <c r="AK111" s="312"/>
    </row>
    <row r="112" spans="1:37" x14ac:dyDescent="0.2">
      <c r="A112" s="612">
        <v>71</v>
      </c>
      <c r="B112" s="676" t="s">
        <v>2157</v>
      </c>
      <c r="C112" s="676" t="s">
        <v>1600</v>
      </c>
      <c r="D112" s="612" t="s">
        <v>2121</v>
      </c>
      <c r="E112" s="677">
        <v>0.15</v>
      </c>
      <c r="F112" s="678">
        <v>497779</v>
      </c>
      <c r="G112" s="678">
        <v>572445</v>
      </c>
      <c r="H112" s="679">
        <v>74666.7</v>
      </c>
      <c r="I112" s="680">
        <f t="shared" si="1"/>
        <v>7466670</v>
      </c>
      <c r="J112" s="681" t="s">
        <v>2158</v>
      </c>
      <c r="K112" s="312"/>
      <c r="L112" s="312"/>
      <c r="M112" s="312"/>
      <c r="N112" s="312"/>
      <c r="O112" s="312"/>
      <c r="P112" s="312"/>
      <c r="Q112" s="312"/>
      <c r="R112" s="312"/>
      <c r="S112" s="312"/>
      <c r="T112" s="312"/>
      <c r="U112" s="312"/>
      <c r="V112" s="312"/>
      <c r="W112" s="312"/>
      <c r="X112" s="312"/>
      <c r="Y112" s="312"/>
      <c r="Z112" s="312"/>
      <c r="AA112" s="312"/>
      <c r="AB112" s="312"/>
      <c r="AC112" s="312"/>
      <c r="AD112" s="312"/>
      <c r="AE112" s="312"/>
      <c r="AF112" s="312"/>
      <c r="AG112" s="312"/>
      <c r="AH112" s="312"/>
      <c r="AI112" s="312"/>
      <c r="AJ112" s="312"/>
      <c r="AK112" s="312"/>
    </row>
    <row r="113" spans="1:37" x14ac:dyDescent="0.2">
      <c r="A113" s="689">
        <v>72</v>
      </c>
      <c r="B113" s="682" t="s">
        <v>1695</v>
      </c>
      <c r="C113" s="682" t="s">
        <v>453</v>
      </c>
      <c r="D113" s="683" t="s">
        <v>2121</v>
      </c>
      <c r="E113" s="684">
        <v>0.05</v>
      </c>
      <c r="F113" s="685">
        <v>25869638</v>
      </c>
      <c r="G113" s="685">
        <v>27163118</v>
      </c>
      <c r="H113" s="686">
        <v>1293481.78</v>
      </c>
      <c r="I113" s="687">
        <f t="shared" si="1"/>
        <v>129348178</v>
      </c>
      <c r="J113" s="688" t="s">
        <v>2071</v>
      </c>
      <c r="K113" s="312"/>
      <c r="L113" s="312"/>
      <c r="M113" s="312"/>
      <c r="N113" s="312"/>
      <c r="O113" s="312"/>
      <c r="P113" s="312"/>
      <c r="Q113" s="312"/>
      <c r="R113" s="312"/>
      <c r="S113" s="312"/>
      <c r="T113" s="312"/>
      <c r="U113" s="312"/>
      <c r="V113" s="312"/>
      <c r="W113" s="312"/>
      <c r="X113" s="312"/>
      <c r="Y113" s="312"/>
      <c r="Z113" s="312"/>
      <c r="AA113" s="312"/>
      <c r="AB113" s="312"/>
      <c r="AC113" s="312"/>
      <c r="AD113" s="312"/>
      <c r="AE113" s="312"/>
      <c r="AF113" s="312"/>
      <c r="AG113" s="312"/>
      <c r="AH113" s="312"/>
      <c r="AI113" s="312"/>
      <c r="AJ113" s="312"/>
      <c r="AK113" s="312"/>
    </row>
    <row r="114" spans="1:37" x14ac:dyDescent="0.2">
      <c r="A114" s="612">
        <v>73</v>
      </c>
      <c r="B114" s="676" t="s">
        <v>1326</v>
      </c>
      <c r="C114" s="676" t="s">
        <v>936</v>
      </c>
      <c r="D114" s="612" t="s">
        <v>2121</v>
      </c>
      <c r="E114" s="677">
        <v>0.16</v>
      </c>
      <c r="F114" s="678">
        <v>96868518</v>
      </c>
      <c r="G114" s="678">
        <v>112367480</v>
      </c>
      <c r="H114" s="679">
        <v>15498962.720000001</v>
      </c>
      <c r="I114" s="680">
        <f t="shared" si="1"/>
        <v>1549896272</v>
      </c>
      <c r="J114" s="681" t="s">
        <v>2159</v>
      </c>
      <c r="K114" s="312"/>
      <c r="L114" s="312"/>
      <c r="M114" s="312"/>
      <c r="N114" s="312"/>
      <c r="O114" s="312"/>
      <c r="P114" s="312"/>
      <c r="Q114" s="312"/>
      <c r="R114" s="312"/>
      <c r="S114" s="312"/>
      <c r="T114" s="312"/>
      <c r="U114" s="312"/>
      <c r="V114" s="312"/>
      <c r="W114" s="312"/>
      <c r="X114" s="312"/>
      <c r="Y114" s="312"/>
      <c r="Z114" s="312"/>
      <c r="AA114" s="312"/>
      <c r="AB114" s="312"/>
      <c r="AC114" s="312"/>
      <c r="AD114" s="312"/>
      <c r="AE114" s="312"/>
      <c r="AF114" s="312"/>
      <c r="AG114" s="312"/>
      <c r="AH114" s="312"/>
      <c r="AI114" s="312"/>
      <c r="AJ114" s="312"/>
      <c r="AK114" s="312"/>
    </row>
    <row r="115" spans="1:37" x14ac:dyDescent="0.2">
      <c r="A115" s="689">
        <v>74</v>
      </c>
      <c r="B115" s="682" t="s">
        <v>2160</v>
      </c>
      <c r="C115" s="682" t="s">
        <v>936</v>
      </c>
      <c r="D115" s="683" t="s">
        <v>2121</v>
      </c>
      <c r="E115" s="684">
        <v>0.21</v>
      </c>
      <c r="F115" s="685">
        <v>115297419</v>
      </c>
      <c r="G115" s="685">
        <v>139509875</v>
      </c>
      <c r="H115" s="686">
        <v>24212457.59</v>
      </c>
      <c r="I115" s="687">
        <f t="shared" si="1"/>
        <v>2421245759</v>
      </c>
      <c r="J115" s="688" t="s">
        <v>2159</v>
      </c>
      <c r="K115" s="312"/>
      <c r="L115" s="312"/>
      <c r="M115" s="312"/>
      <c r="N115" s="312"/>
      <c r="O115" s="312"/>
      <c r="P115" s="312"/>
      <c r="Q115" s="312"/>
      <c r="R115" s="312"/>
      <c r="S115" s="312"/>
      <c r="T115" s="312"/>
      <c r="U115" s="312"/>
      <c r="V115" s="312"/>
      <c r="W115" s="312"/>
      <c r="X115" s="312"/>
      <c r="Y115" s="312"/>
      <c r="Z115" s="312"/>
      <c r="AA115" s="312"/>
      <c r="AB115" s="312"/>
      <c r="AC115" s="312"/>
      <c r="AD115" s="312"/>
      <c r="AE115" s="312"/>
      <c r="AF115" s="312"/>
      <c r="AG115" s="312"/>
      <c r="AH115" s="312"/>
      <c r="AI115" s="312"/>
      <c r="AJ115" s="312"/>
      <c r="AK115" s="312"/>
    </row>
    <row r="116" spans="1:37" x14ac:dyDescent="0.2">
      <c r="A116" s="612">
        <v>75</v>
      </c>
      <c r="B116" s="676" t="s">
        <v>2161</v>
      </c>
      <c r="C116" s="676" t="s">
        <v>449</v>
      </c>
      <c r="D116" s="612" t="s">
        <v>2121</v>
      </c>
      <c r="E116" s="677">
        <v>0.15</v>
      </c>
      <c r="F116" s="678">
        <v>7372513</v>
      </c>
      <c r="G116" s="678">
        <v>8478389</v>
      </c>
      <c r="H116" s="679">
        <v>1105876.8</v>
      </c>
      <c r="I116" s="680">
        <f t="shared" si="1"/>
        <v>110587680</v>
      </c>
      <c r="J116" s="681" t="s">
        <v>2159</v>
      </c>
      <c r="K116" s="312"/>
      <c r="L116" s="312"/>
      <c r="M116" s="312"/>
      <c r="N116" s="312"/>
      <c r="O116" s="312"/>
      <c r="P116" s="312"/>
      <c r="Q116" s="312"/>
      <c r="R116" s="312"/>
      <c r="S116" s="312"/>
      <c r="T116" s="312"/>
      <c r="U116" s="312"/>
      <c r="V116" s="312"/>
      <c r="W116" s="312"/>
      <c r="X116" s="312"/>
      <c r="Y116" s="312"/>
      <c r="Z116" s="312"/>
      <c r="AA116" s="312"/>
      <c r="AB116" s="312"/>
      <c r="AC116" s="312"/>
      <c r="AD116" s="312"/>
      <c r="AE116" s="312"/>
      <c r="AF116" s="312"/>
      <c r="AG116" s="312"/>
      <c r="AH116" s="312"/>
      <c r="AI116" s="312"/>
      <c r="AJ116" s="312"/>
      <c r="AK116" s="312"/>
    </row>
    <row r="117" spans="1:37" x14ac:dyDescent="0.2">
      <c r="A117" s="689">
        <v>76</v>
      </c>
      <c r="B117" s="682" t="s">
        <v>208</v>
      </c>
      <c r="C117" s="682" t="s">
        <v>936</v>
      </c>
      <c r="D117" s="683" t="s">
        <v>2121</v>
      </c>
      <c r="E117" s="684">
        <v>0.105</v>
      </c>
      <c r="F117" s="685">
        <v>128697492</v>
      </c>
      <c r="G117" s="685">
        <v>142489545</v>
      </c>
      <c r="H117" s="686">
        <v>13792054</v>
      </c>
      <c r="I117" s="687">
        <f t="shared" si="1"/>
        <v>1379205400</v>
      </c>
      <c r="J117" s="688" t="s">
        <v>2162</v>
      </c>
      <c r="K117" s="312"/>
      <c r="L117" s="312"/>
      <c r="M117" s="312"/>
      <c r="N117" s="312"/>
      <c r="O117" s="312"/>
      <c r="P117" s="312"/>
      <c r="Q117" s="312"/>
      <c r="R117" s="312"/>
      <c r="S117" s="312"/>
      <c r="T117" s="312"/>
      <c r="U117" s="312"/>
      <c r="V117" s="312"/>
      <c r="W117" s="312"/>
      <c r="X117" s="312"/>
      <c r="Y117" s="312"/>
      <c r="Z117" s="312"/>
      <c r="AA117" s="312"/>
      <c r="AB117" s="312"/>
      <c r="AC117" s="312"/>
      <c r="AD117" s="312"/>
      <c r="AE117" s="312"/>
      <c r="AF117" s="312"/>
      <c r="AG117" s="312"/>
      <c r="AH117" s="312"/>
      <c r="AI117" s="312"/>
      <c r="AJ117" s="312"/>
      <c r="AK117" s="312"/>
    </row>
    <row r="118" spans="1:37" x14ac:dyDescent="0.2">
      <c r="A118" s="612">
        <v>77</v>
      </c>
      <c r="B118" s="676" t="s">
        <v>1981</v>
      </c>
      <c r="C118" s="676" t="s">
        <v>2163</v>
      </c>
      <c r="D118" s="612" t="s">
        <v>2137</v>
      </c>
      <c r="E118" s="691">
        <v>0.1448509</v>
      </c>
      <c r="F118" s="678">
        <v>5000275</v>
      </c>
      <c r="G118" s="678">
        <v>5574561</v>
      </c>
      <c r="H118" s="679">
        <v>574286</v>
      </c>
      <c r="I118" s="680">
        <f t="shared" si="1"/>
        <v>57428600</v>
      </c>
      <c r="J118" s="681" t="s">
        <v>2164</v>
      </c>
      <c r="K118" s="312"/>
      <c r="L118" s="312"/>
      <c r="M118" s="312"/>
      <c r="N118" s="312"/>
      <c r="O118" s="312"/>
      <c r="P118" s="312"/>
      <c r="Q118" s="312"/>
      <c r="R118" s="312"/>
      <c r="S118" s="312"/>
      <c r="T118" s="312"/>
      <c r="U118" s="312"/>
      <c r="V118" s="312"/>
      <c r="W118" s="312"/>
      <c r="X118" s="312"/>
      <c r="Y118" s="312"/>
      <c r="Z118" s="312"/>
      <c r="AA118" s="312"/>
      <c r="AB118" s="312"/>
      <c r="AC118" s="312"/>
      <c r="AD118" s="312"/>
      <c r="AE118" s="312"/>
      <c r="AF118" s="312"/>
      <c r="AG118" s="312"/>
      <c r="AH118" s="312"/>
      <c r="AI118" s="312"/>
      <c r="AJ118" s="312"/>
      <c r="AK118" s="312"/>
    </row>
    <row r="119" spans="1:37" x14ac:dyDescent="0.2">
      <c r="A119" s="689">
        <v>78</v>
      </c>
      <c r="B119" s="682" t="s">
        <v>1382</v>
      </c>
      <c r="C119" s="682" t="s">
        <v>936</v>
      </c>
      <c r="D119" s="683" t="s">
        <v>2121</v>
      </c>
      <c r="E119" s="684">
        <v>0.15</v>
      </c>
      <c r="F119" s="685">
        <v>98111481</v>
      </c>
      <c r="G119" s="685">
        <v>112828202</v>
      </c>
      <c r="H119" s="686">
        <v>14716722</v>
      </c>
      <c r="I119" s="687">
        <f t="shared" si="1"/>
        <v>1471672200</v>
      </c>
      <c r="J119" s="688" t="s">
        <v>2165</v>
      </c>
      <c r="K119" s="312"/>
      <c r="L119" s="312"/>
      <c r="M119" s="312"/>
      <c r="N119" s="312"/>
      <c r="O119" s="312"/>
      <c r="P119" s="312"/>
      <c r="Q119" s="312"/>
      <c r="R119" s="312"/>
      <c r="S119" s="312"/>
      <c r="T119" s="312"/>
      <c r="U119" s="312"/>
      <c r="V119" s="312"/>
      <c r="W119" s="312"/>
      <c r="X119" s="312"/>
      <c r="Y119" s="312"/>
      <c r="Z119" s="312"/>
      <c r="AA119" s="312"/>
      <c r="AB119" s="312"/>
      <c r="AC119" s="312"/>
      <c r="AD119" s="312"/>
      <c r="AE119" s="312"/>
      <c r="AF119" s="312"/>
      <c r="AG119" s="312"/>
      <c r="AH119" s="312"/>
      <c r="AI119" s="312"/>
      <c r="AJ119" s="312"/>
      <c r="AK119" s="312"/>
    </row>
    <row r="120" spans="1:37" x14ac:dyDescent="0.2">
      <c r="A120" s="612">
        <v>79</v>
      </c>
      <c r="B120" s="676" t="s">
        <v>2000</v>
      </c>
      <c r="C120" s="676" t="s">
        <v>1600</v>
      </c>
      <c r="D120" s="612" t="s">
        <v>2121</v>
      </c>
      <c r="E120" s="677">
        <v>0.45</v>
      </c>
      <c r="F120" s="678">
        <v>1287865</v>
      </c>
      <c r="G120" s="678">
        <v>1867403</v>
      </c>
      <c r="H120" s="679">
        <v>579538.80000000005</v>
      </c>
      <c r="I120" s="680">
        <f t="shared" si="1"/>
        <v>57953880.000000007</v>
      </c>
      <c r="J120" s="681" t="s">
        <v>2166</v>
      </c>
      <c r="K120" s="312"/>
      <c r="L120" s="312"/>
      <c r="M120" s="312"/>
      <c r="N120" s="312"/>
      <c r="O120" s="312"/>
      <c r="P120" s="312"/>
      <c r="Q120" s="312"/>
      <c r="R120" s="312"/>
      <c r="S120" s="312"/>
      <c r="T120" s="312"/>
      <c r="U120" s="312"/>
      <c r="V120" s="312"/>
      <c r="W120" s="312"/>
      <c r="X120" s="312"/>
      <c r="Y120" s="312"/>
      <c r="Z120" s="312"/>
      <c r="AA120" s="312"/>
      <c r="AB120" s="312"/>
      <c r="AC120" s="312"/>
      <c r="AD120" s="312"/>
      <c r="AE120" s="312"/>
      <c r="AF120" s="312"/>
      <c r="AG120" s="312"/>
      <c r="AH120" s="312"/>
      <c r="AI120" s="312"/>
      <c r="AJ120" s="312"/>
      <c r="AK120" s="312"/>
    </row>
    <row r="121" spans="1:37" x14ac:dyDescent="0.2">
      <c r="A121" s="689">
        <v>80</v>
      </c>
      <c r="B121" s="682" t="s">
        <v>1801</v>
      </c>
      <c r="C121" s="682" t="s">
        <v>1600</v>
      </c>
      <c r="D121" s="683" t="s">
        <v>2121</v>
      </c>
      <c r="E121" s="684">
        <v>0.75</v>
      </c>
      <c r="F121" s="685">
        <v>1508831</v>
      </c>
      <c r="G121" s="685">
        <v>2640453</v>
      </c>
      <c r="H121" s="686">
        <v>1131622.5</v>
      </c>
      <c r="I121" s="687">
        <f t="shared" si="1"/>
        <v>113162250</v>
      </c>
      <c r="J121" s="688" t="s">
        <v>2166</v>
      </c>
      <c r="K121" s="312"/>
      <c r="L121" s="312"/>
      <c r="M121" s="312"/>
      <c r="N121" s="312"/>
      <c r="O121" s="312"/>
      <c r="P121" s="312"/>
      <c r="Q121" s="312"/>
      <c r="R121" s="312"/>
      <c r="S121" s="312"/>
      <c r="T121" s="312"/>
      <c r="U121" s="312"/>
      <c r="V121" s="312"/>
      <c r="W121" s="312"/>
      <c r="X121" s="312"/>
      <c r="Y121" s="312"/>
      <c r="Z121" s="312"/>
      <c r="AA121" s="312"/>
      <c r="AB121" s="312"/>
      <c r="AC121" s="312"/>
      <c r="AD121" s="312"/>
      <c r="AE121" s="312"/>
      <c r="AF121" s="312"/>
      <c r="AG121" s="312"/>
      <c r="AH121" s="312"/>
      <c r="AI121" s="312"/>
      <c r="AJ121" s="312"/>
      <c r="AK121" s="312"/>
    </row>
    <row r="122" spans="1:37" x14ac:dyDescent="0.2">
      <c r="A122" s="612">
        <v>81</v>
      </c>
      <c r="B122" s="676" t="s">
        <v>1884</v>
      </c>
      <c r="C122" s="676" t="s">
        <v>1600</v>
      </c>
      <c r="D122" s="612" t="s">
        <v>2121</v>
      </c>
      <c r="E122" s="677">
        <v>0.1</v>
      </c>
      <c r="F122" s="678">
        <v>2074001</v>
      </c>
      <c r="G122" s="678">
        <v>2281400</v>
      </c>
      <c r="H122" s="679">
        <v>207400</v>
      </c>
      <c r="I122" s="680">
        <f t="shared" si="1"/>
        <v>20740000</v>
      </c>
      <c r="J122" s="681" t="s">
        <v>2166</v>
      </c>
      <c r="K122" s="312"/>
      <c r="L122" s="312"/>
      <c r="M122" s="312"/>
      <c r="N122" s="312"/>
      <c r="O122" s="312"/>
      <c r="P122" s="312"/>
      <c r="Q122" s="312"/>
      <c r="R122" s="312"/>
      <c r="S122" s="312"/>
      <c r="T122" s="312"/>
      <c r="U122" s="312"/>
      <c r="V122" s="312"/>
      <c r="W122" s="312"/>
      <c r="X122" s="312"/>
      <c r="Y122" s="312"/>
      <c r="Z122" s="312"/>
      <c r="AA122" s="312"/>
      <c r="AB122" s="312"/>
      <c r="AC122" s="312"/>
      <c r="AD122" s="312"/>
      <c r="AE122" s="312"/>
      <c r="AF122" s="312"/>
      <c r="AG122" s="312"/>
      <c r="AH122" s="312"/>
      <c r="AI122" s="312"/>
      <c r="AJ122" s="312"/>
      <c r="AK122" s="312"/>
    </row>
    <row r="123" spans="1:37" x14ac:dyDescent="0.2">
      <c r="A123" s="689">
        <v>82</v>
      </c>
      <c r="B123" s="682" t="s">
        <v>2167</v>
      </c>
      <c r="C123" s="682" t="s">
        <v>1600</v>
      </c>
      <c r="D123" s="683" t="s">
        <v>2121</v>
      </c>
      <c r="E123" s="684">
        <v>0.06</v>
      </c>
      <c r="F123" s="685">
        <v>6335121</v>
      </c>
      <c r="G123" s="685">
        <v>6715228</v>
      </c>
      <c r="H123" s="686">
        <v>380107.2</v>
      </c>
      <c r="I123" s="687">
        <f t="shared" si="1"/>
        <v>38010720</v>
      </c>
      <c r="J123" s="688" t="s">
        <v>2168</v>
      </c>
      <c r="K123" s="312"/>
      <c r="L123" s="312"/>
      <c r="M123" s="312"/>
      <c r="N123" s="312"/>
      <c r="O123" s="312"/>
      <c r="P123" s="312"/>
      <c r="Q123" s="312"/>
      <c r="R123" s="312"/>
      <c r="S123" s="312"/>
      <c r="T123" s="312"/>
      <c r="U123" s="312"/>
      <c r="V123" s="312"/>
      <c r="W123" s="312"/>
      <c r="X123" s="312"/>
      <c r="Y123" s="312"/>
      <c r="Z123" s="312"/>
      <c r="AA123" s="312"/>
      <c r="AB123" s="312"/>
      <c r="AC123" s="312"/>
      <c r="AD123" s="312"/>
      <c r="AE123" s="312"/>
      <c r="AF123" s="312"/>
      <c r="AG123" s="312"/>
      <c r="AH123" s="312"/>
      <c r="AI123" s="312"/>
      <c r="AJ123" s="312"/>
      <c r="AK123" s="312"/>
    </row>
    <row r="124" spans="1:37" x14ac:dyDescent="0.2">
      <c r="A124" s="612">
        <v>83</v>
      </c>
      <c r="B124" s="676" t="s">
        <v>2169</v>
      </c>
      <c r="C124" s="676" t="s">
        <v>449</v>
      </c>
      <c r="D124" s="612" t="s">
        <v>2121</v>
      </c>
      <c r="E124" s="677">
        <v>1.7500000000000002E-2</v>
      </c>
      <c r="F124" s="678">
        <v>8040604</v>
      </c>
      <c r="G124" s="678">
        <v>8181313</v>
      </c>
      <c r="H124" s="679">
        <v>140710.54</v>
      </c>
      <c r="I124" s="680">
        <f t="shared" si="1"/>
        <v>14071054</v>
      </c>
      <c r="J124" s="681" t="s">
        <v>2073</v>
      </c>
      <c r="K124" s="312"/>
      <c r="L124" s="312"/>
      <c r="M124" s="312"/>
      <c r="N124" s="312"/>
      <c r="O124" s="312"/>
      <c r="P124" s="312"/>
      <c r="Q124" s="312"/>
      <c r="R124" s="312"/>
      <c r="S124" s="312"/>
      <c r="T124" s="312"/>
      <c r="U124" s="312"/>
      <c r="V124" s="312"/>
      <c r="W124" s="312"/>
      <c r="X124" s="312"/>
      <c r="Y124" s="312"/>
      <c r="Z124" s="312"/>
      <c r="AA124" s="312"/>
      <c r="AB124" s="312"/>
      <c r="AC124" s="312"/>
      <c r="AD124" s="312"/>
      <c r="AE124" s="312"/>
      <c r="AF124" s="312"/>
      <c r="AG124" s="312"/>
      <c r="AH124" s="312"/>
      <c r="AI124" s="312"/>
      <c r="AJ124" s="312"/>
      <c r="AK124" s="312"/>
    </row>
    <row r="125" spans="1:37" x14ac:dyDescent="0.2">
      <c r="A125" s="689">
        <v>84</v>
      </c>
      <c r="B125" s="682" t="s">
        <v>63</v>
      </c>
      <c r="C125" s="682" t="s">
        <v>936</v>
      </c>
      <c r="D125" s="683" t="s">
        <v>2121</v>
      </c>
      <c r="E125" s="684">
        <v>0.05</v>
      </c>
      <c r="F125" s="685">
        <v>80695402</v>
      </c>
      <c r="G125" s="685">
        <v>84728832</v>
      </c>
      <c r="H125" s="686">
        <v>4033431.67</v>
      </c>
      <c r="I125" s="687">
        <f t="shared" si="1"/>
        <v>403343167</v>
      </c>
      <c r="J125" s="688" t="s">
        <v>2170</v>
      </c>
      <c r="K125" s="312"/>
      <c r="L125" s="312"/>
      <c r="M125" s="312"/>
      <c r="N125" s="312"/>
      <c r="O125" s="312"/>
      <c r="P125" s="312"/>
      <c r="Q125" s="312"/>
      <c r="R125" s="312"/>
      <c r="S125" s="312"/>
      <c r="T125" s="312"/>
      <c r="U125" s="312"/>
      <c r="V125" s="312"/>
      <c r="W125" s="312"/>
      <c r="X125" s="312"/>
      <c r="Y125" s="312"/>
      <c r="Z125" s="312"/>
      <c r="AA125" s="312"/>
      <c r="AB125" s="312"/>
      <c r="AC125" s="312"/>
      <c r="AD125" s="312"/>
      <c r="AE125" s="312"/>
      <c r="AF125" s="312"/>
      <c r="AG125" s="312"/>
      <c r="AH125" s="312"/>
      <c r="AI125" s="312"/>
      <c r="AJ125" s="312"/>
      <c r="AK125" s="312"/>
    </row>
    <row r="126" spans="1:37" x14ac:dyDescent="0.2">
      <c r="A126" s="612">
        <v>85</v>
      </c>
      <c r="B126" s="676" t="s">
        <v>2171</v>
      </c>
      <c r="C126" s="676" t="s">
        <v>1060</v>
      </c>
      <c r="D126" s="612" t="s">
        <v>2137</v>
      </c>
      <c r="E126" s="677">
        <v>0.1</v>
      </c>
      <c r="F126" s="678">
        <v>23210001</v>
      </c>
      <c r="G126" s="678">
        <v>25531000</v>
      </c>
      <c r="H126" s="679">
        <v>2321000</v>
      </c>
      <c r="I126" s="680">
        <f t="shared" si="1"/>
        <v>232100000</v>
      </c>
      <c r="J126" s="681" t="s">
        <v>2170</v>
      </c>
      <c r="K126" s="312"/>
      <c r="L126" s="312"/>
      <c r="M126" s="312"/>
      <c r="N126" s="312"/>
      <c r="O126" s="312"/>
      <c r="P126" s="312"/>
      <c r="Q126" s="312"/>
      <c r="R126" s="312"/>
      <c r="S126" s="312"/>
      <c r="T126" s="312"/>
      <c r="U126" s="312"/>
      <c r="V126" s="312"/>
      <c r="W126" s="312"/>
      <c r="X126" s="312"/>
      <c r="Y126" s="312"/>
      <c r="Z126" s="312"/>
      <c r="AA126" s="312"/>
      <c r="AB126" s="312"/>
      <c r="AC126" s="312"/>
      <c r="AD126" s="312"/>
      <c r="AE126" s="312"/>
      <c r="AF126" s="312"/>
      <c r="AG126" s="312"/>
      <c r="AH126" s="312"/>
      <c r="AI126" s="312"/>
      <c r="AJ126" s="312"/>
      <c r="AK126" s="312"/>
    </row>
    <row r="127" spans="1:37" x14ac:dyDescent="0.2">
      <c r="A127" s="689">
        <v>86</v>
      </c>
      <c r="B127" s="682" t="s">
        <v>2172</v>
      </c>
      <c r="C127" s="682" t="s">
        <v>1600</v>
      </c>
      <c r="D127" s="683" t="s">
        <v>2121</v>
      </c>
      <c r="E127" s="684">
        <v>0.38600000000000001</v>
      </c>
      <c r="F127" s="685">
        <v>882751</v>
      </c>
      <c r="G127" s="685">
        <v>1223492</v>
      </c>
      <c r="H127" s="686">
        <v>340741.5</v>
      </c>
      <c r="I127" s="687">
        <f t="shared" si="1"/>
        <v>34074150</v>
      </c>
      <c r="J127" s="688" t="s">
        <v>2170</v>
      </c>
      <c r="K127" s="312"/>
      <c r="L127" s="312"/>
      <c r="M127" s="312"/>
      <c r="N127" s="312"/>
      <c r="O127" s="312"/>
      <c r="P127" s="312"/>
      <c r="Q127" s="312"/>
      <c r="R127" s="312"/>
      <c r="S127" s="312"/>
      <c r="T127" s="312"/>
      <c r="U127" s="312"/>
      <c r="V127" s="312"/>
      <c r="W127" s="312"/>
      <c r="X127" s="312"/>
      <c r="Y127" s="312"/>
      <c r="Z127" s="312"/>
      <c r="AA127" s="312"/>
      <c r="AB127" s="312"/>
      <c r="AC127" s="312"/>
      <c r="AD127" s="312"/>
      <c r="AE127" s="312"/>
      <c r="AF127" s="312"/>
      <c r="AG127" s="312"/>
      <c r="AH127" s="312"/>
      <c r="AI127" s="312"/>
      <c r="AJ127" s="312"/>
      <c r="AK127" s="312"/>
    </row>
    <row r="128" spans="1:37" x14ac:dyDescent="0.2">
      <c r="A128" s="612">
        <v>87</v>
      </c>
      <c r="B128" s="676" t="s">
        <v>1953</v>
      </c>
      <c r="C128" s="676" t="s">
        <v>449</v>
      </c>
      <c r="D128" s="612" t="s">
        <v>2121</v>
      </c>
      <c r="E128" s="677">
        <v>2.35E-2</v>
      </c>
      <c r="F128" s="678">
        <v>8100001</v>
      </c>
      <c r="G128" s="678">
        <v>8290350</v>
      </c>
      <c r="H128" s="679">
        <v>190350</v>
      </c>
      <c r="I128" s="680">
        <f t="shared" si="1"/>
        <v>19035000</v>
      </c>
      <c r="J128" s="681" t="s">
        <v>2170</v>
      </c>
      <c r="K128" s="312"/>
      <c r="L128" s="312"/>
      <c r="M128" s="312"/>
      <c r="N128" s="312"/>
      <c r="O128" s="312"/>
      <c r="P128" s="312"/>
      <c r="Q128" s="312"/>
      <c r="R128" s="312"/>
      <c r="S128" s="312"/>
      <c r="T128" s="312"/>
      <c r="U128" s="312"/>
      <c r="V128" s="312"/>
      <c r="W128" s="312"/>
      <c r="X128" s="312"/>
      <c r="Y128" s="312"/>
      <c r="Z128" s="312"/>
      <c r="AA128" s="312"/>
      <c r="AB128" s="312"/>
      <c r="AC128" s="312"/>
      <c r="AD128" s="312"/>
      <c r="AE128" s="312"/>
      <c r="AF128" s="312"/>
      <c r="AG128" s="312"/>
      <c r="AH128" s="312"/>
      <c r="AI128" s="312"/>
      <c r="AJ128" s="312"/>
      <c r="AK128" s="312"/>
    </row>
    <row r="129" spans="1:37" x14ac:dyDescent="0.2">
      <c r="A129" s="689">
        <v>88</v>
      </c>
      <c r="B129" s="682" t="s">
        <v>1357</v>
      </c>
      <c r="C129" s="682" t="s">
        <v>453</v>
      </c>
      <c r="D129" s="683" t="s">
        <v>2121</v>
      </c>
      <c r="E129" s="684">
        <v>8.5500000000000007E-2</v>
      </c>
      <c r="F129" s="685">
        <v>31771014</v>
      </c>
      <c r="G129" s="685">
        <v>34487431</v>
      </c>
      <c r="H129" s="686">
        <v>2716421.29</v>
      </c>
      <c r="I129" s="687">
        <f t="shared" si="1"/>
        <v>271642129</v>
      </c>
      <c r="J129" s="688" t="s">
        <v>2173</v>
      </c>
      <c r="K129" s="312"/>
      <c r="L129" s="312"/>
      <c r="M129" s="312"/>
      <c r="N129" s="312"/>
      <c r="O129" s="312"/>
      <c r="P129" s="312"/>
      <c r="Q129" s="312"/>
      <c r="R129" s="312"/>
      <c r="S129" s="312"/>
      <c r="T129" s="312"/>
      <c r="U129" s="312"/>
      <c r="V129" s="312"/>
      <c r="W129" s="312"/>
      <c r="X129" s="312"/>
      <c r="Y129" s="312"/>
      <c r="Z129" s="312"/>
      <c r="AA129" s="312"/>
      <c r="AB129" s="312"/>
      <c r="AC129" s="312"/>
      <c r="AD129" s="312"/>
      <c r="AE129" s="312"/>
      <c r="AF129" s="312"/>
      <c r="AG129" s="312"/>
      <c r="AH129" s="312"/>
      <c r="AI129" s="312"/>
      <c r="AJ129" s="312"/>
      <c r="AK129" s="312"/>
    </row>
    <row r="130" spans="1:37" x14ac:dyDescent="0.2">
      <c r="A130" s="612">
        <v>89</v>
      </c>
      <c r="B130" s="676" t="s">
        <v>1370</v>
      </c>
      <c r="C130" s="676" t="s">
        <v>2174</v>
      </c>
      <c r="D130" s="612" t="s">
        <v>2121</v>
      </c>
      <c r="E130" s="677">
        <v>0.05</v>
      </c>
      <c r="F130" s="678">
        <v>10060704</v>
      </c>
      <c r="G130" s="678">
        <v>10572691</v>
      </c>
      <c r="H130" s="679">
        <v>511989</v>
      </c>
      <c r="I130" s="680">
        <f t="shared" si="1"/>
        <v>51198900</v>
      </c>
      <c r="J130" s="681" t="s">
        <v>2175</v>
      </c>
      <c r="K130" s="312"/>
      <c r="L130" s="312"/>
      <c r="M130" s="312"/>
      <c r="N130" s="312"/>
      <c r="O130" s="312"/>
      <c r="P130" s="312"/>
      <c r="Q130" s="312"/>
      <c r="R130" s="312"/>
      <c r="S130" s="312"/>
      <c r="T130" s="312"/>
      <c r="U130" s="312"/>
      <c r="V130" s="312"/>
      <c r="W130" s="312"/>
      <c r="X130" s="312"/>
      <c r="Y130" s="312"/>
      <c r="Z130" s="312"/>
      <c r="AA130" s="312"/>
      <c r="AB130" s="312"/>
      <c r="AC130" s="312"/>
      <c r="AD130" s="312"/>
      <c r="AE130" s="312"/>
      <c r="AF130" s="312"/>
      <c r="AG130" s="312"/>
      <c r="AH130" s="312"/>
      <c r="AI130" s="312"/>
      <c r="AJ130" s="312"/>
      <c r="AK130" s="312"/>
    </row>
    <row r="131" spans="1:37" x14ac:dyDescent="0.2">
      <c r="A131" s="689">
        <v>90</v>
      </c>
      <c r="B131" s="682" t="s">
        <v>639</v>
      </c>
      <c r="C131" s="682" t="s">
        <v>449</v>
      </c>
      <c r="D131" s="683" t="s">
        <v>2121</v>
      </c>
      <c r="E131" s="684">
        <v>0.03</v>
      </c>
      <c r="F131" s="685">
        <v>10105192</v>
      </c>
      <c r="G131" s="685">
        <v>10408347</v>
      </c>
      <c r="H131" s="686">
        <v>303155.71999999997</v>
      </c>
      <c r="I131" s="687">
        <f t="shared" si="1"/>
        <v>30315571.999999996</v>
      </c>
      <c r="J131" s="688" t="s">
        <v>2176</v>
      </c>
      <c r="K131" s="312"/>
      <c r="L131" s="312"/>
      <c r="M131" s="312"/>
      <c r="N131" s="312"/>
      <c r="O131" s="312"/>
      <c r="P131" s="312"/>
      <c r="Q131" s="312"/>
      <c r="R131" s="312"/>
      <c r="S131" s="312"/>
      <c r="T131" s="312"/>
      <c r="U131" s="312"/>
      <c r="V131" s="312"/>
      <c r="W131" s="312"/>
      <c r="X131" s="312"/>
      <c r="Y131" s="312"/>
      <c r="Z131" s="312"/>
      <c r="AA131" s="312"/>
      <c r="AB131" s="312"/>
      <c r="AC131" s="312"/>
      <c r="AD131" s="312"/>
      <c r="AE131" s="312"/>
      <c r="AF131" s="312"/>
      <c r="AG131" s="312"/>
      <c r="AH131" s="312"/>
      <c r="AI131" s="312"/>
      <c r="AJ131" s="312"/>
      <c r="AK131" s="312"/>
    </row>
    <row r="132" spans="1:37" x14ac:dyDescent="0.2">
      <c r="A132" s="612">
        <v>91</v>
      </c>
      <c r="B132" s="676" t="s">
        <v>2177</v>
      </c>
      <c r="C132" s="676" t="s">
        <v>1600</v>
      </c>
      <c r="D132" s="612" t="s">
        <v>2121</v>
      </c>
      <c r="E132" s="692">
        <v>0.23949999999999999</v>
      </c>
      <c r="F132" s="678">
        <v>860096</v>
      </c>
      <c r="G132" s="678">
        <v>1066088</v>
      </c>
      <c r="H132" s="679">
        <v>205992.75</v>
      </c>
      <c r="I132" s="680">
        <f t="shared" si="1"/>
        <v>20599275</v>
      </c>
      <c r="J132" s="681" t="s">
        <v>2178</v>
      </c>
      <c r="K132" s="312"/>
      <c r="L132" s="312"/>
      <c r="M132" s="312"/>
      <c r="N132" s="312"/>
      <c r="O132" s="312"/>
      <c r="P132" s="312"/>
      <c r="Q132" s="312"/>
      <c r="R132" s="312"/>
      <c r="S132" s="312"/>
      <c r="T132" s="312"/>
      <c r="U132" s="312"/>
      <c r="V132" s="312"/>
      <c r="W132" s="312"/>
      <c r="X132" s="312"/>
      <c r="Y132" s="312"/>
      <c r="Z132" s="312"/>
      <c r="AA132" s="312"/>
      <c r="AB132" s="312"/>
      <c r="AC132" s="312"/>
      <c r="AD132" s="312"/>
      <c r="AE132" s="312"/>
      <c r="AF132" s="312"/>
      <c r="AG132" s="312"/>
      <c r="AH132" s="312"/>
      <c r="AI132" s="312"/>
      <c r="AJ132" s="312"/>
      <c r="AK132" s="312"/>
    </row>
    <row r="133" spans="1:37" x14ac:dyDescent="0.2">
      <c r="A133" s="689">
        <v>92</v>
      </c>
      <c r="B133" s="682" t="s">
        <v>1772</v>
      </c>
      <c r="C133" s="682" t="s">
        <v>1600</v>
      </c>
      <c r="D133" s="683" t="s">
        <v>2137</v>
      </c>
      <c r="E133" s="684">
        <v>0.27118599999999998</v>
      </c>
      <c r="F133" s="685">
        <v>11800001</v>
      </c>
      <c r="G133" s="685">
        <v>15000000</v>
      </c>
      <c r="H133" s="686">
        <v>3200000</v>
      </c>
      <c r="I133" s="687">
        <f t="shared" si="1"/>
        <v>320000000</v>
      </c>
      <c r="J133" s="688" t="s">
        <v>2178</v>
      </c>
      <c r="K133" s="312"/>
      <c r="L133" s="312"/>
      <c r="M133" s="312"/>
      <c r="N133" s="312"/>
      <c r="O133" s="312"/>
      <c r="P133" s="312"/>
      <c r="Q133" s="312"/>
      <c r="R133" s="312"/>
      <c r="S133" s="312"/>
      <c r="T133" s="312"/>
      <c r="U133" s="312"/>
      <c r="V133" s="312"/>
      <c r="W133" s="312"/>
      <c r="X133" s="312"/>
      <c r="Y133" s="312"/>
      <c r="Z133" s="312"/>
      <c r="AA133" s="312"/>
      <c r="AB133" s="312"/>
      <c r="AC133" s="312"/>
      <c r="AD133" s="312"/>
      <c r="AE133" s="312"/>
      <c r="AF133" s="312"/>
      <c r="AG133" s="312"/>
      <c r="AH133" s="312"/>
      <c r="AI133" s="312"/>
      <c r="AJ133" s="312"/>
      <c r="AK133" s="312"/>
    </row>
    <row r="134" spans="1:37" x14ac:dyDescent="0.2">
      <c r="A134" s="612">
        <v>93</v>
      </c>
      <c r="B134" s="676" t="s">
        <v>2179</v>
      </c>
      <c r="C134" s="676" t="s">
        <v>1060</v>
      </c>
      <c r="D134" s="612" t="s">
        <v>2016</v>
      </c>
      <c r="E134" s="692">
        <v>7.0000000000000007E-2</v>
      </c>
      <c r="F134" s="678">
        <v>9330124</v>
      </c>
      <c r="G134" s="678">
        <v>9983232</v>
      </c>
      <c r="H134" s="679">
        <v>653109</v>
      </c>
      <c r="I134" s="680">
        <f t="shared" ref="I134:I140" si="2">H134*100</f>
        <v>65310900</v>
      </c>
      <c r="J134" s="681" t="s">
        <v>2077</v>
      </c>
      <c r="K134" s="312"/>
      <c r="L134" s="312"/>
      <c r="M134" s="312"/>
      <c r="N134" s="312"/>
      <c r="O134" s="312"/>
      <c r="P134" s="312"/>
      <c r="Q134" s="312"/>
      <c r="R134" s="312"/>
      <c r="S134" s="312"/>
      <c r="T134" s="312"/>
      <c r="U134" s="312"/>
      <c r="V134" s="312"/>
      <c r="W134" s="312"/>
      <c r="X134" s="312"/>
      <c r="Y134" s="312"/>
      <c r="Z134" s="312"/>
      <c r="AA134" s="312"/>
      <c r="AB134" s="312"/>
      <c r="AC134" s="312"/>
      <c r="AD134" s="312"/>
      <c r="AE134" s="312"/>
      <c r="AF134" s="312"/>
      <c r="AG134" s="312"/>
      <c r="AH134" s="312"/>
      <c r="AI134" s="312"/>
      <c r="AJ134" s="312"/>
      <c r="AK134" s="312"/>
    </row>
    <row r="135" spans="1:37" x14ac:dyDescent="0.2">
      <c r="A135" s="689">
        <v>94</v>
      </c>
      <c r="B135" s="682" t="s">
        <v>1336</v>
      </c>
      <c r="C135" s="682" t="s">
        <v>453</v>
      </c>
      <c r="D135" s="683" t="s">
        <v>2121</v>
      </c>
      <c r="E135" s="684">
        <v>0.18525</v>
      </c>
      <c r="F135" s="685">
        <v>5850001</v>
      </c>
      <c r="G135" s="685">
        <v>6933713</v>
      </c>
      <c r="H135" s="686">
        <v>1083712.5</v>
      </c>
      <c r="I135" s="687">
        <f t="shared" si="2"/>
        <v>108371250</v>
      </c>
      <c r="J135" s="688" t="s">
        <v>2180</v>
      </c>
      <c r="K135" s="312"/>
      <c r="L135" s="312"/>
      <c r="M135" s="312"/>
      <c r="N135" s="312"/>
      <c r="O135" s="312"/>
      <c r="P135" s="312"/>
      <c r="Q135" s="312"/>
      <c r="R135" s="312"/>
      <c r="S135" s="312"/>
      <c r="T135" s="312"/>
      <c r="U135" s="312"/>
      <c r="V135" s="312"/>
      <c r="W135" s="312"/>
      <c r="X135" s="312"/>
      <c r="Y135" s="312"/>
      <c r="Z135" s="312"/>
      <c r="AA135" s="312"/>
      <c r="AB135" s="312"/>
      <c r="AC135" s="312"/>
      <c r="AD135" s="312"/>
      <c r="AE135" s="312"/>
      <c r="AF135" s="312"/>
      <c r="AG135" s="312"/>
      <c r="AH135" s="312"/>
      <c r="AI135" s="312"/>
      <c r="AJ135" s="312"/>
      <c r="AK135" s="312"/>
    </row>
    <row r="136" spans="1:37" x14ac:dyDescent="0.2">
      <c r="A136" s="612">
        <v>95</v>
      </c>
      <c r="B136" s="676" t="s">
        <v>2181</v>
      </c>
      <c r="C136" s="676" t="s">
        <v>1600</v>
      </c>
      <c r="D136" s="612" t="s">
        <v>2121</v>
      </c>
      <c r="E136" s="677">
        <v>7.0000000000000007E-2</v>
      </c>
      <c r="F136" s="678">
        <v>1860001</v>
      </c>
      <c r="G136" s="678">
        <v>1990200</v>
      </c>
      <c r="H136" s="679">
        <v>130200</v>
      </c>
      <c r="I136" s="680">
        <f t="shared" si="2"/>
        <v>13020000</v>
      </c>
      <c r="J136" s="681" t="s">
        <v>2182</v>
      </c>
      <c r="K136" s="312"/>
      <c r="L136" s="312"/>
      <c r="M136" s="312"/>
      <c r="N136" s="312"/>
      <c r="O136" s="312"/>
      <c r="P136" s="312"/>
      <c r="Q136" s="312"/>
      <c r="R136" s="312"/>
      <c r="S136" s="312"/>
      <c r="T136" s="312"/>
      <c r="U136" s="312"/>
      <c r="V136" s="312"/>
      <c r="W136" s="312"/>
      <c r="X136" s="312"/>
      <c r="Y136" s="312"/>
      <c r="Z136" s="312"/>
      <c r="AA136" s="312"/>
      <c r="AB136" s="312"/>
      <c r="AC136" s="312"/>
      <c r="AD136" s="312"/>
      <c r="AE136" s="312"/>
      <c r="AF136" s="312"/>
      <c r="AG136" s="312"/>
      <c r="AH136" s="312"/>
      <c r="AI136" s="312"/>
      <c r="AJ136" s="312"/>
      <c r="AK136" s="312"/>
    </row>
    <row r="137" spans="1:37" x14ac:dyDescent="0.2">
      <c r="A137" s="689">
        <v>96</v>
      </c>
      <c r="B137" s="682" t="s">
        <v>2183</v>
      </c>
      <c r="C137" s="682" t="s">
        <v>1600</v>
      </c>
      <c r="D137" s="683" t="s">
        <v>2121</v>
      </c>
      <c r="E137" s="684">
        <v>7.3800000000000004E-2</v>
      </c>
      <c r="F137" s="685">
        <v>600001</v>
      </c>
      <c r="G137" s="685">
        <v>644280</v>
      </c>
      <c r="H137" s="686">
        <v>44280</v>
      </c>
      <c r="I137" s="687">
        <f t="shared" si="2"/>
        <v>4428000</v>
      </c>
      <c r="J137" s="688" t="s">
        <v>2182</v>
      </c>
      <c r="K137" s="312"/>
      <c r="L137" s="312"/>
      <c r="M137" s="312"/>
      <c r="N137" s="312"/>
      <c r="O137" s="312"/>
      <c r="P137" s="312"/>
      <c r="Q137" s="312"/>
      <c r="R137" s="312"/>
      <c r="S137" s="312"/>
      <c r="T137" s="312"/>
      <c r="U137" s="312"/>
      <c r="V137" s="312"/>
      <c r="W137" s="312"/>
      <c r="X137" s="312"/>
      <c r="Y137" s="312"/>
      <c r="Z137" s="312"/>
      <c r="AA137" s="312"/>
      <c r="AB137" s="312"/>
      <c r="AC137" s="312"/>
      <c r="AD137" s="312"/>
      <c r="AE137" s="312"/>
      <c r="AF137" s="312"/>
      <c r="AG137" s="312"/>
      <c r="AH137" s="312"/>
      <c r="AI137" s="312"/>
      <c r="AJ137" s="312"/>
      <c r="AK137" s="312"/>
    </row>
    <row r="138" spans="1:37" x14ac:dyDescent="0.2">
      <c r="A138" s="612">
        <v>97</v>
      </c>
      <c r="B138" s="676" t="s">
        <v>2184</v>
      </c>
      <c r="C138" s="676" t="s">
        <v>1600</v>
      </c>
      <c r="D138" s="612" t="s">
        <v>2137</v>
      </c>
      <c r="E138" s="677">
        <v>0.2</v>
      </c>
      <c r="F138" s="678">
        <v>1020001</v>
      </c>
      <c r="G138" s="678">
        <v>1224000</v>
      </c>
      <c r="H138" s="679">
        <v>204000</v>
      </c>
      <c r="I138" s="680">
        <f t="shared" si="2"/>
        <v>20400000</v>
      </c>
      <c r="J138" s="681" t="s">
        <v>2182</v>
      </c>
      <c r="K138" s="312"/>
      <c r="L138" s="312"/>
      <c r="M138" s="312"/>
      <c r="N138" s="312"/>
      <c r="O138" s="312"/>
      <c r="P138" s="312"/>
      <c r="Q138" s="312"/>
      <c r="R138" s="312"/>
      <c r="S138" s="312"/>
      <c r="T138" s="312"/>
      <c r="U138" s="312"/>
      <c r="V138" s="312"/>
      <c r="W138" s="312"/>
      <c r="X138" s="312"/>
      <c r="Y138" s="312"/>
      <c r="Z138" s="312"/>
      <c r="AA138" s="312"/>
      <c r="AB138" s="312"/>
      <c r="AC138" s="312"/>
      <c r="AD138" s="312"/>
      <c r="AE138" s="312"/>
      <c r="AF138" s="312"/>
      <c r="AG138" s="312"/>
      <c r="AH138" s="312"/>
      <c r="AI138" s="312"/>
      <c r="AJ138" s="312"/>
      <c r="AK138" s="312"/>
    </row>
    <row r="139" spans="1:37" x14ac:dyDescent="0.2">
      <c r="A139" s="689">
        <v>98</v>
      </c>
      <c r="B139" s="682" t="s">
        <v>1979</v>
      </c>
      <c r="C139" s="682" t="s">
        <v>1600</v>
      </c>
      <c r="D139" s="683" t="s">
        <v>2121</v>
      </c>
      <c r="E139" s="684">
        <v>0.27250000000000002</v>
      </c>
      <c r="F139" s="685">
        <v>7872793</v>
      </c>
      <c r="G139" s="685">
        <v>10014738</v>
      </c>
      <c r="H139" s="693">
        <v>2141945.1354999999</v>
      </c>
      <c r="I139" s="687">
        <f t="shared" si="2"/>
        <v>214194513.54999998</v>
      </c>
      <c r="J139" s="688" t="s">
        <v>2185</v>
      </c>
      <c r="K139" s="312"/>
      <c r="L139" s="312"/>
      <c r="M139" s="312"/>
      <c r="N139" s="312"/>
      <c r="O139" s="312"/>
      <c r="P139" s="312"/>
      <c r="Q139" s="312"/>
      <c r="R139" s="312"/>
      <c r="S139" s="312"/>
      <c r="T139" s="312"/>
      <c r="U139" s="312"/>
      <c r="V139" s="312"/>
      <c r="W139" s="312"/>
      <c r="X139" s="312"/>
      <c r="Y139" s="312"/>
      <c r="Z139" s="312"/>
      <c r="AA139" s="312"/>
      <c r="AB139" s="312"/>
      <c r="AC139" s="312"/>
      <c r="AD139" s="312"/>
      <c r="AE139" s="312"/>
      <c r="AF139" s="312"/>
      <c r="AG139" s="312"/>
      <c r="AH139" s="312"/>
      <c r="AI139" s="312"/>
      <c r="AJ139" s="312"/>
      <c r="AK139" s="312"/>
    </row>
    <row r="140" spans="1:37" ht="13.5" thickBot="1" x14ac:dyDescent="0.25">
      <c r="A140" s="612">
        <v>99</v>
      </c>
      <c r="B140" s="676" t="s">
        <v>1800</v>
      </c>
      <c r="C140" s="676" t="s">
        <v>1600</v>
      </c>
      <c r="D140" s="612" t="s">
        <v>2137</v>
      </c>
      <c r="E140" s="692">
        <v>0.3</v>
      </c>
      <c r="F140" s="678">
        <v>7734106</v>
      </c>
      <c r="G140" s="678">
        <v>10054336</v>
      </c>
      <c r="H140" s="679">
        <v>2320231.3258000002</v>
      </c>
      <c r="I140" s="687">
        <f t="shared" si="2"/>
        <v>232023132.58000001</v>
      </c>
      <c r="J140" s="681" t="s">
        <v>2185</v>
      </c>
      <c r="K140" s="312"/>
      <c r="L140" s="312"/>
      <c r="M140" s="312"/>
      <c r="N140" s="312"/>
      <c r="O140" s="312"/>
      <c r="P140" s="312"/>
      <c r="Q140" s="312"/>
      <c r="R140" s="312"/>
      <c r="S140" s="312"/>
      <c r="T140" s="312"/>
      <c r="U140" s="312"/>
      <c r="V140" s="312"/>
      <c r="W140" s="312"/>
      <c r="X140" s="312"/>
      <c r="Y140" s="312"/>
      <c r="Z140" s="312"/>
      <c r="AA140" s="312"/>
      <c r="AB140" s="312"/>
      <c r="AC140" s="312"/>
      <c r="AD140" s="312"/>
      <c r="AE140" s="312"/>
      <c r="AF140" s="312"/>
      <c r="AG140" s="312"/>
      <c r="AH140" s="312"/>
      <c r="AI140" s="312"/>
      <c r="AJ140" s="312"/>
      <c r="AK140" s="312"/>
    </row>
    <row r="141" spans="1:37" s="627" customFormat="1" ht="26.25" customHeight="1" thickTop="1" thickBot="1" x14ac:dyDescent="0.25">
      <c r="A141" s="694">
        <f>COUNT(A41:A140)</f>
        <v>99</v>
      </c>
      <c r="B141" s="695"/>
      <c r="C141" s="695"/>
      <c r="D141" s="696"/>
      <c r="E141" s="696"/>
      <c r="F141" s="697"/>
      <c r="G141" s="694" t="s">
        <v>39</v>
      </c>
      <c r="H141" s="698">
        <v>346417783.66850013</v>
      </c>
      <c r="I141" s="698">
        <v>33678943916.850002</v>
      </c>
      <c r="J141" s="696"/>
      <c r="K141" s="626"/>
      <c r="L141" s="626"/>
      <c r="M141" s="626"/>
      <c r="N141" s="626"/>
      <c r="O141" s="626"/>
      <c r="P141" s="626"/>
      <c r="Q141" s="626"/>
      <c r="R141" s="626"/>
      <c r="S141" s="626"/>
      <c r="T141" s="626"/>
      <c r="U141" s="626"/>
      <c r="V141" s="626"/>
      <c r="W141" s="626"/>
      <c r="X141" s="626"/>
      <c r="Y141" s="626"/>
      <c r="Z141" s="626"/>
      <c r="AA141" s="626"/>
      <c r="AB141" s="626"/>
      <c r="AC141" s="626"/>
      <c r="AD141" s="626"/>
      <c r="AE141" s="626"/>
      <c r="AF141" s="626"/>
      <c r="AG141" s="626"/>
      <c r="AH141" s="626"/>
      <c r="AI141" s="626"/>
      <c r="AJ141" s="626"/>
      <c r="AK141" s="626"/>
    </row>
    <row r="142" spans="1:37" ht="13.5" thickTop="1" x14ac:dyDescent="0.2">
      <c r="A142" s="1381" t="s">
        <v>1824</v>
      </c>
      <c r="B142" s="1381"/>
      <c r="C142" s="1381"/>
      <c r="D142" s="1381"/>
      <c r="E142" s="1381"/>
      <c r="F142" s="1381"/>
      <c r="G142" s="1381"/>
      <c r="H142" s="1381"/>
      <c r="I142" s="1381"/>
      <c r="J142" s="1381"/>
      <c r="K142" s="312"/>
      <c r="L142" s="312"/>
      <c r="M142" s="312"/>
      <c r="N142" s="312"/>
      <c r="O142" s="312"/>
      <c r="P142" s="312"/>
      <c r="Q142" s="312"/>
      <c r="R142" s="312"/>
      <c r="S142" s="312"/>
      <c r="T142" s="312"/>
      <c r="U142" s="312"/>
      <c r="V142" s="312"/>
      <c r="W142" s="312"/>
      <c r="X142" s="312"/>
      <c r="Y142" s="312"/>
      <c r="Z142" s="312"/>
      <c r="AA142" s="312"/>
      <c r="AB142" s="312"/>
      <c r="AC142" s="312"/>
      <c r="AD142" s="312"/>
      <c r="AE142" s="312"/>
      <c r="AF142" s="312"/>
      <c r="AG142" s="312"/>
      <c r="AH142" s="312"/>
      <c r="AI142" s="312"/>
      <c r="AJ142" s="312"/>
      <c r="AK142" s="312"/>
    </row>
    <row r="143" spans="1:37" x14ac:dyDescent="0.2">
      <c r="A143" s="166"/>
      <c r="B143" s="166"/>
      <c r="C143" s="166"/>
      <c r="D143" s="166"/>
      <c r="E143" s="166"/>
      <c r="F143" s="166"/>
      <c r="G143" s="166"/>
      <c r="H143" s="166"/>
      <c r="I143" s="166"/>
      <c r="J143" s="166"/>
    </row>
    <row r="144" spans="1:37" x14ac:dyDescent="0.2">
      <c r="A144" s="166"/>
      <c r="B144" s="166"/>
      <c r="C144" s="166"/>
      <c r="D144" s="166"/>
      <c r="E144" s="166"/>
      <c r="F144" s="166"/>
      <c r="G144" s="166"/>
      <c r="H144" s="166"/>
      <c r="I144" s="166"/>
      <c r="J144" s="166"/>
    </row>
    <row r="145" spans="1:11" s="105" customFormat="1" ht="27" thickBot="1" x14ac:dyDescent="0.25">
      <c r="A145" s="1403" t="s">
        <v>2023</v>
      </c>
      <c r="B145" s="1404"/>
      <c r="C145" s="1404"/>
      <c r="D145" s="1404"/>
      <c r="E145" s="1404"/>
      <c r="F145" s="1404"/>
      <c r="G145" s="1404"/>
      <c r="H145" s="1404"/>
      <c r="I145" s="1404"/>
      <c r="J145" s="1404"/>
      <c r="K145" s="483"/>
    </row>
    <row r="146" spans="1:11" s="105" customFormat="1" ht="13.5" customHeight="1" thickTop="1" x14ac:dyDescent="0.2">
      <c r="A146" s="1301" t="s">
        <v>700</v>
      </c>
      <c r="B146" s="1301" t="s">
        <v>1057</v>
      </c>
      <c r="C146" s="1301" t="s">
        <v>900</v>
      </c>
      <c r="D146" s="1383" t="s">
        <v>901</v>
      </c>
      <c r="E146" s="1299" t="s">
        <v>2024</v>
      </c>
      <c r="F146" s="1299" t="s">
        <v>1267</v>
      </c>
      <c r="G146" s="1299" t="s">
        <v>2025</v>
      </c>
      <c r="H146" s="660" t="s">
        <v>1269</v>
      </c>
      <c r="I146" s="661" t="s">
        <v>2026</v>
      </c>
      <c r="J146" s="1301" t="s">
        <v>263</v>
      </c>
      <c r="K146" s="1299" t="s">
        <v>1058</v>
      </c>
    </row>
    <row r="147" spans="1:11" ht="27" customHeight="1" thickBot="1" x14ac:dyDescent="0.25">
      <c r="A147" s="1302"/>
      <c r="B147" s="1302"/>
      <c r="C147" s="1302"/>
      <c r="D147" s="1384"/>
      <c r="E147" s="1300"/>
      <c r="F147" s="1300"/>
      <c r="G147" s="1300"/>
      <c r="H147" s="529" t="s">
        <v>1272</v>
      </c>
      <c r="I147" s="629" t="s">
        <v>1272</v>
      </c>
      <c r="J147" s="1302"/>
      <c r="K147" s="1300"/>
    </row>
    <row r="148" spans="1:11" ht="26.25" thickTop="1" x14ac:dyDescent="0.2">
      <c r="A148" s="389">
        <v>1</v>
      </c>
      <c r="B148" s="291" t="s">
        <v>2204</v>
      </c>
      <c r="C148" s="389">
        <v>1</v>
      </c>
      <c r="D148" s="630">
        <v>2500000</v>
      </c>
      <c r="E148" s="297">
        <v>2500000</v>
      </c>
      <c r="F148" s="290">
        <v>1000</v>
      </c>
      <c r="G148" s="297">
        <v>2500000000</v>
      </c>
      <c r="H148" s="498">
        <v>1000000000</v>
      </c>
      <c r="I148" s="631">
        <v>1500000000</v>
      </c>
      <c r="J148" s="296" t="s">
        <v>1292</v>
      </c>
      <c r="K148" s="431" t="s">
        <v>2186</v>
      </c>
    </row>
    <row r="149" spans="1:11" ht="38.25" x14ac:dyDescent="0.2">
      <c r="A149" s="632">
        <v>2</v>
      </c>
      <c r="B149" s="662" t="s">
        <v>2187</v>
      </c>
      <c r="C149" s="632">
        <v>1</v>
      </c>
      <c r="D149" s="634">
        <v>2000000</v>
      </c>
      <c r="E149" s="635">
        <v>2000000</v>
      </c>
      <c r="F149" s="632">
        <v>1000</v>
      </c>
      <c r="G149" s="617">
        <v>2000000000</v>
      </c>
      <c r="H149" s="635">
        <v>800000000</v>
      </c>
      <c r="I149" s="636">
        <v>1200000000</v>
      </c>
      <c r="J149" s="633" t="s">
        <v>1302</v>
      </c>
      <c r="K149" s="637" t="s">
        <v>2188</v>
      </c>
    </row>
    <row r="150" spans="1:11" ht="25.5" x14ac:dyDescent="0.2">
      <c r="A150" s="290">
        <v>3</v>
      </c>
      <c r="B150" s="291" t="s">
        <v>2189</v>
      </c>
      <c r="C150" s="389">
        <v>1</v>
      </c>
      <c r="D150" s="638">
        <v>1000000</v>
      </c>
      <c r="E150" s="503">
        <v>1000000</v>
      </c>
      <c r="F150" s="297">
        <v>1000</v>
      </c>
      <c r="G150" s="297">
        <v>1000000000</v>
      </c>
      <c r="H150" s="498">
        <v>400000000</v>
      </c>
      <c r="I150" s="639">
        <v>600000000</v>
      </c>
      <c r="J150" s="296" t="s">
        <v>1432</v>
      </c>
      <c r="K150" s="431" t="s">
        <v>2190</v>
      </c>
    </row>
    <row r="151" spans="1:11" ht="25.5" x14ac:dyDescent="0.2">
      <c r="A151" s="614">
        <v>4</v>
      </c>
      <c r="B151" s="640" t="s">
        <v>2205</v>
      </c>
      <c r="C151" s="612">
        <v>1</v>
      </c>
      <c r="D151" s="641">
        <v>3000000</v>
      </c>
      <c r="E151" s="615">
        <v>3000000</v>
      </c>
      <c r="F151" s="617">
        <v>1000</v>
      </c>
      <c r="G151" s="617">
        <v>3000000000</v>
      </c>
      <c r="H151" s="618">
        <v>1200000000</v>
      </c>
      <c r="I151" s="642">
        <v>1800000000</v>
      </c>
      <c r="J151" s="613" t="s">
        <v>1290</v>
      </c>
      <c r="K151" s="643" t="s">
        <v>2191</v>
      </c>
    </row>
    <row r="152" spans="1:11" ht="38.25" x14ac:dyDescent="0.2">
      <c r="A152" s="290">
        <v>5</v>
      </c>
      <c r="B152" s="291" t="s">
        <v>2192</v>
      </c>
      <c r="C152" s="389">
        <v>1</v>
      </c>
      <c r="D152" s="638">
        <v>3000000</v>
      </c>
      <c r="E152" s="503">
        <v>3000000</v>
      </c>
      <c r="F152" s="297">
        <v>1000</v>
      </c>
      <c r="G152" s="297">
        <v>3000000000</v>
      </c>
      <c r="H152" s="498">
        <v>1200000000</v>
      </c>
      <c r="I152" s="639">
        <v>1800000000</v>
      </c>
      <c r="J152" s="296" t="s">
        <v>1612</v>
      </c>
      <c r="K152" s="431" t="s">
        <v>2193</v>
      </c>
    </row>
    <row r="153" spans="1:11" ht="25.5" x14ac:dyDescent="0.2">
      <c r="A153" s="614">
        <v>6</v>
      </c>
      <c r="B153" s="640" t="s">
        <v>2194</v>
      </c>
      <c r="C153" s="612">
        <v>1</v>
      </c>
      <c r="D153" s="641">
        <v>2500000</v>
      </c>
      <c r="E153" s="615">
        <v>2500000</v>
      </c>
      <c r="F153" s="617">
        <v>1000</v>
      </c>
      <c r="G153" s="617">
        <v>2500000000</v>
      </c>
      <c r="H153" s="618">
        <v>1000000000</v>
      </c>
      <c r="I153" s="642">
        <v>1500000000</v>
      </c>
      <c r="J153" s="613" t="s">
        <v>2195</v>
      </c>
      <c r="K153" s="643" t="s">
        <v>2196</v>
      </c>
    </row>
    <row r="154" spans="1:11" ht="38.25" x14ac:dyDescent="0.2">
      <c r="A154" s="210">
        <v>7</v>
      </c>
      <c r="B154" s="171" t="s">
        <v>2197</v>
      </c>
      <c r="C154" s="168">
        <v>1</v>
      </c>
      <c r="D154" s="644">
        <v>2500000</v>
      </c>
      <c r="E154" s="645">
        <v>2500000</v>
      </c>
      <c r="F154" s="646">
        <v>1000</v>
      </c>
      <c r="G154" s="646">
        <v>2500000000</v>
      </c>
      <c r="H154" s="647">
        <v>1000000000</v>
      </c>
      <c r="I154" s="648">
        <v>1500000000</v>
      </c>
      <c r="J154" s="211" t="s">
        <v>1628</v>
      </c>
      <c r="K154" s="649" t="s">
        <v>2088</v>
      </c>
    </row>
    <row r="155" spans="1:11" ht="25.5" x14ac:dyDescent="0.2">
      <c r="A155" s="614">
        <v>8</v>
      </c>
      <c r="B155" s="640" t="s">
        <v>2206</v>
      </c>
      <c r="C155" s="612">
        <v>1</v>
      </c>
      <c r="D155" s="641">
        <v>2000000</v>
      </c>
      <c r="E155" s="615">
        <v>2000000</v>
      </c>
      <c r="F155" s="617">
        <v>1000</v>
      </c>
      <c r="G155" s="617">
        <v>2000000000</v>
      </c>
      <c r="H155" s="618">
        <v>800000000</v>
      </c>
      <c r="I155" s="642">
        <v>1200000000</v>
      </c>
      <c r="J155" s="613" t="s">
        <v>1339</v>
      </c>
      <c r="K155" s="643" t="s">
        <v>2198</v>
      </c>
    </row>
    <row r="156" spans="1:11" ht="25.5" x14ac:dyDescent="0.2">
      <c r="A156" s="168">
        <v>9</v>
      </c>
      <c r="B156" s="171" t="s">
        <v>2199</v>
      </c>
      <c r="C156" s="168">
        <v>1</v>
      </c>
      <c r="D156" s="650">
        <v>200000</v>
      </c>
      <c r="E156" s="645">
        <v>200000</v>
      </c>
      <c r="F156" s="646">
        <v>1000</v>
      </c>
      <c r="G156" s="646">
        <v>200000000</v>
      </c>
      <c r="H156" s="647">
        <v>80000000</v>
      </c>
      <c r="I156" s="648">
        <v>120000000</v>
      </c>
      <c r="J156" s="210" t="s">
        <v>1296</v>
      </c>
      <c r="K156" s="194" t="s">
        <v>2198</v>
      </c>
    </row>
    <row r="157" spans="1:11" ht="25.5" x14ac:dyDescent="0.2">
      <c r="A157" s="614">
        <v>10</v>
      </c>
      <c r="B157" s="640" t="s">
        <v>2200</v>
      </c>
      <c r="C157" s="612">
        <v>1</v>
      </c>
      <c r="D157" s="641">
        <v>2500000</v>
      </c>
      <c r="E157" s="615">
        <v>2500000</v>
      </c>
      <c r="F157" s="617">
        <v>1000</v>
      </c>
      <c r="G157" s="617">
        <v>2500000000</v>
      </c>
      <c r="H157" s="618">
        <v>1000000000</v>
      </c>
      <c r="I157" s="642">
        <v>1500000000</v>
      </c>
      <c r="J157" s="613" t="s">
        <v>1296</v>
      </c>
      <c r="K157" s="643" t="s">
        <v>2092</v>
      </c>
    </row>
    <row r="158" spans="1:11" ht="38.25" x14ac:dyDescent="0.2">
      <c r="A158" s="168">
        <v>11</v>
      </c>
      <c r="B158" s="171" t="s">
        <v>2201</v>
      </c>
      <c r="C158" s="168">
        <v>1</v>
      </c>
      <c r="D158" s="650">
        <v>250000</v>
      </c>
      <c r="E158" s="645">
        <v>250000</v>
      </c>
      <c r="F158" s="646">
        <v>1000</v>
      </c>
      <c r="G158" s="646">
        <v>250000000</v>
      </c>
      <c r="H158" s="647">
        <v>100000000</v>
      </c>
      <c r="I158" s="648">
        <v>150000000</v>
      </c>
      <c r="J158" s="210" t="s">
        <v>1628</v>
      </c>
      <c r="K158" s="194" t="s">
        <v>2202</v>
      </c>
    </row>
    <row r="159" spans="1:11" ht="39" thickBot="1" x14ac:dyDescent="0.25">
      <c r="A159" s="614">
        <v>12</v>
      </c>
      <c r="B159" s="640" t="s">
        <v>2203</v>
      </c>
      <c r="C159" s="612">
        <v>1</v>
      </c>
      <c r="D159" s="641">
        <v>2000000</v>
      </c>
      <c r="E159" s="615">
        <v>2000000</v>
      </c>
      <c r="F159" s="617">
        <v>1000</v>
      </c>
      <c r="G159" s="617">
        <v>2000000000</v>
      </c>
      <c r="H159" s="618">
        <v>800000000</v>
      </c>
      <c r="I159" s="642">
        <v>1200000000</v>
      </c>
      <c r="J159" s="613" t="s">
        <v>1302</v>
      </c>
      <c r="K159" s="643" t="s">
        <v>2185</v>
      </c>
    </row>
    <row r="160" spans="1:11" ht="14.25" thickTop="1" thickBot="1" x14ac:dyDescent="0.25">
      <c r="A160" s="654">
        <v>12</v>
      </c>
      <c r="B160" s="651"/>
      <c r="C160" s="651"/>
      <c r="D160" s="652" t="s">
        <v>39</v>
      </c>
      <c r="E160" s="653">
        <v>23450000</v>
      </c>
      <c r="F160" s="654"/>
      <c r="G160" s="653">
        <v>23450000000</v>
      </c>
      <c r="H160" s="653">
        <v>9380000000</v>
      </c>
      <c r="I160" s="655">
        <v>14070000000</v>
      </c>
      <c r="J160" s="656"/>
      <c r="K160" s="657"/>
    </row>
    <row r="161" spans="1:37" ht="13.5" thickTop="1" x14ac:dyDescent="0.2">
      <c r="A161" s="510"/>
      <c r="B161" s="510"/>
      <c r="C161" s="510"/>
      <c r="D161" s="658"/>
      <c r="E161" s="510"/>
      <c r="F161" s="511"/>
      <c r="G161" s="510"/>
      <c r="H161" s="510"/>
      <c r="I161" s="659"/>
      <c r="J161" s="510"/>
      <c r="K161" s="310"/>
    </row>
    <row r="162" spans="1:37" ht="13.5" thickBot="1" x14ac:dyDescent="0.25"/>
    <row r="163" spans="1:37" x14ac:dyDescent="0.2">
      <c r="A163" s="1405" t="s">
        <v>1571</v>
      </c>
      <c r="B163" s="1406"/>
      <c r="C163" s="1406"/>
      <c r="D163" s="1406"/>
      <c r="E163" s="1406"/>
      <c r="F163" s="1406"/>
      <c r="G163" s="312"/>
      <c r="H163" s="312"/>
      <c r="I163" s="312"/>
      <c r="J163" s="312"/>
      <c r="K163" s="312"/>
      <c r="L163" s="312"/>
      <c r="M163" s="312"/>
      <c r="N163" s="312"/>
      <c r="O163" s="312"/>
      <c r="P163" s="312"/>
      <c r="Q163" s="312"/>
      <c r="R163" s="312"/>
      <c r="S163" s="312"/>
      <c r="T163" s="312"/>
      <c r="U163" s="312"/>
      <c r="V163" s="312"/>
      <c r="W163" s="312"/>
      <c r="X163" s="312"/>
      <c r="Y163" s="312"/>
      <c r="Z163" s="312"/>
      <c r="AA163" s="312"/>
      <c r="AB163" s="312"/>
      <c r="AC163" s="312"/>
      <c r="AD163" s="312"/>
      <c r="AE163" s="312"/>
      <c r="AF163" s="312"/>
      <c r="AG163" s="312"/>
      <c r="AH163" s="312"/>
      <c r="AI163" s="312"/>
      <c r="AJ163" s="312"/>
      <c r="AK163" s="312"/>
    </row>
    <row r="164" spans="1:37" ht="15.75" customHeight="1" thickBot="1" x14ac:dyDescent="0.25">
      <c r="A164" s="1407"/>
      <c r="B164" s="1408"/>
      <c r="C164" s="1408"/>
      <c r="D164" s="1408"/>
      <c r="E164" s="1408"/>
      <c r="F164" s="1408"/>
      <c r="G164" s="312"/>
      <c r="H164" s="312"/>
      <c r="I164" s="312"/>
      <c r="J164" s="312"/>
      <c r="K164" s="312"/>
      <c r="L164" s="312"/>
      <c r="M164" s="312"/>
      <c r="N164" s="312"/>
      <c r="O164" s="312"/>
      <c r="P164" s="312"/>
      <c r="Q164" s="312"/>
      <c r="R164" s="312"/>
      <c r="S164" s="312"/>
      <c r="T164" s="312"/>
      <c r="U164" s="312"/>
      <c r="V164" s="312"/>
      <c r="W164" s="312"/>
      <c r="X164" s="312"/>
      <c r="Y164" s="312"/>
      <c r="Z164" s="312"/>
      <c r="AA164" s="312"/>
      <c r="AB164" s="312"/>
      <c r="AC164" s="312"/>
      <c r="AD164" s="312"/>
      <c r="AE164" s="312"/>
      <c r="AF164" s="312"/>
      <c r="AG164" s="312"/>
      <c r="AH164" s="312"/>
      <c r="AI164" s="312"/>
      <c r="AJ164" s="312"/>
      <c r="AK164" s="312"/>
    </row>
    <row r="165" spans="1:37" ht="27" thickTop="1" thickBot="1" x14ac:dyDescent="0.25">
      <c r="A165" s="663" t="s">
        <v>700</v>
      </c>
      <c r="B165" s="664" t="s">
        <v>1258</v>
      </c>
      <c r="C165" s="664" t="s">
        <v>1572</v>
      </c>
      <c r="D165" s="664" t="s">
        <v>1259</v>
      </c>
      <c r="E165" s="663" t="s">
        <v>1573</v>
      </c>
      <c r="F165" s="663" t="s">
        <v>1058</v>
      </c>
      <c r="G165" s="312"/>
      <c r="H165" s="312"/>
      <c r="I165" s="312"/>
      <c r="J165" s="312"/>
      <c r="K165" s="312"/>
      <c r="L165" s="312"/>
      <c r="M165" s="312"/>
      <c r="N165" s="312"/>
      <c r="O165" s="312"/>
      <c r="P165" s="312"/>
      <c r="Q165" s="312"/>
      <c r="R165" s="312"/>
      <c r="S165" s="312"/>
      <c r="T165" s="312"/>
      <c r="U165" s="312"/>
      <c r="V165" s="312"/>
      <c r="W165" s="312"/>
      <c r="X165" s="312"/>
      <c r="Y165" s="312"/>
      <c r="Z165" s="312"/>
      <c r="AA165" s="312"/>
      <c r="AB165" s="312"/>
      <c r="AC165" s="312"/>
      <c r="AD165" s="312"/>
      <c r="AE165" s="312"/>
      <c r="AF165" s="312"/>
      <c r="AG165" s="312"/>
      <c r="AH165" s="312"/>
      <c r="AI165" s="312"/>
      <c r="AJ165" s="312"/>
      <c r="AK165" s="312"/>
    </row>
    <row r="166" spans="1:37" ht="26.25" thickTop="1" x14ac:dyDescent="0.2">
      <c r="A166" s="614">
        <v>1</v>
      </c>
      <c r="B166" s="640" t="s">
        <v>2207</v>
      </c>
      <c r="C166" s="612">
        <v>100000000</v>
      </c>
      <c r="D166" s="641">
        <v>1000000000</v>
      </c>
      <c r="E166" s="615" t="s">
        <v>1432</v>
      </c>
      <c r="F166" s="617" t="s">
        <v>2208</v>
      </c>
      <c r="G166" s="312"/>
      <c r="H166" s="312"/>
      <c r="I166" s="312"/>
      <c r="J166" s="312"/>
      <c r="K166" s="312"/>
      <c r="L166" s="312"/>
      <c r="M166" s="312"/>
      <c r="N166" s="312"/>
      <c r="O166" s="312"/>
      <c r="P166" s="312"/>
      <c r="Q166" s="312"/>
      <c r="R166" s="312"/>
      <c r="S166" s="312"/>
      <c r="T166" s="312"/>
      <c r="U166" s="312"/>
      <c r="V166" s="312"/>
      <c r="W166" s="312"/>
      <c r="X166" s="312"/>
      <c r="Y166" s="312"/>
      <c r="Z166" s="312"/>
      <c r="AA166" s="312"/>
      <c r="AB166" s="312"/>
      <c r="AC166" s="312"/>
      <c r="AD166" s="312"/>
      <c r="AE166" s="312"/>
      <c r="AF166" s="312"/>
      <c r="AG166" s="312"/>
      <c r="AH166" s="312"/>
      <c r="AI166" s="312"/>
      <c r="AJ166" s="312"/>
      <c r="AK166" s="312"/>
    </row>
    <row r="167" spans="1:37" ht="26.25" thickBot="1" x14ac:dyDescent="0.25">
      <c r="A167" s="665">
        <v>2</v>
      </c>
      <c r="B167" s="415" t="s">
        <v>2209</v>
      </c>
      <c r="C167" s="666">
        <v>80000000</v>
      </c>
      <c r="D167" s="666">
        <v>800000000</v>
      </c>
      <c r="E167" s="415" t="s">
        <v>2210</v>
      </c>
      <c r="F167" s="667" t="s">
        <v>2211</v>
      </c>
      <c r="G167" s="312"/>
      <c r="H167" s="312"/>
      <c r="I167" s="312"/>
      <c r="J167" s="312"/>
      <c r="K167" s="312"/>
      <c r="L167" s="312"/>
      <c r="M167" s="312"/>
      <c r="N167" s="312"/>
      <c r="O167" s="312"/>
      <c r="P167" s="312"/>
      <c r="Q167" s="312"/>
      <c r="R167" s="312"/>
      <c r="S167" s="312"/>
      <c r="T167" s="312"/>
      <c r="U167" s="312"/>
      <c r="V167" s="312"/>
      <c r="W167" s="312"/>
      <c r="X167" s="312"/>
      <c r="Y167" s="312"/>
      <c r="Z167" s="312"/>
      <c r="AA167" s="312"/>
      <c r="AB167" s="312"/>
      <c r="AC167" s="312"/>
      <c r="AD167" s="312"/>
      <c r="AE167" s="312"/>
      <c r="AF167" s="312"/>
      <c r="AG167" s="312"/>
      <c r="AH167" s="312"/>
      <c r="AI167" s="312"/>
      <c r="AJ167" s="312"/>
      <c r="AK167" s="312"/>
    </row>
    <row r="168" spans="1:37" ht="14.25" thickTop="1" thickBot="1" x14ac:dyDescent="0.25">
      <c r="A168" s="672">
        <v>2</v>
      </c>
      <c r="B168" s="668" t="s">
        <v>39</v>
      </c>
      <c r="C168" s="669">
        <v>180000000</v>
      </c>
      <c r="D168" s="669">
        <v>1800000000</v>
      </c>
      <c r="E168" s="670"/>
      <c r="F168" s="671"/>
      <c r="G168" s="312"/>
      <c r="H168" s="312"/>
      <c r="I168" s="312"/>
      <c r="J168" s="312"/>
      <c r="K168" s="312"/>
      <c r="L168" s="312"/>
      <c r="M168" s="312"/>
      <c r="N168" s="312"/>
      <c r="O168" s="312"/>
      <c r="P168" s="312"/>
      <c r="Q168" s="312"/>
      <c r="R168" s="312"/>
      <c r="S168" s="312"/>
      <c r="T168" s="312"/>
      <c r="U168" s="312"/>
      <c r="V168" s="312"/>
      <c r="W168" s="312"/>
      <c r="X168" s="312"/>
      <c r="Y168" s="312"/>
      <c r="Z168" s="312"/>
      <c r="AA168" s="312"/>
      <c r="AB168" s="312"/>
      <c r="AC168" s="312"/>
      <c r="AD168" s="312"/>
      <c r="AE168" s="312"/>
      <c r="AF168" s="312"/>
      <c r="AG168" s="312"/>
      <c r="AH168" s="312"/>
      <c r="AI168" s="312"/>
      <c r="AJ168" s="312"/>
      <c r="AK168" s="312"/>
    </row>
    <row r="169" spans="1:37" ht="13.5" thickTop="1" x14ac:dyDescent="0.2">
      <c r="A169" s="312"/>
      <c r="B169" s="312"/>
      <c r="C169" s="313"/>
      <c r="D169" s="312"/>
      <c r="E169" s="312"/>
      <c r="F169" s="312"/>
      <c r="G169" s="312"/>
      <c r="H169" s="312"/>
      <c r="I169" s="312"/>
      <c r="J169" s="312"/>
      <c r="K169" s="312"/>
      <c r="L169" s="312"/>
      <c r="M169" s="312"/>
      <c r="N169" s="312"/>
      <c r="O169" s="312"/>
      <c r="P169" s="312"/>
      <c r="Q169" s="312"/>
      <c r="R169" s="312"/>
      <c r="S169" s="312"/>
      <c r="T169" s="312"/>
      <c r="U169" s="312"/>
      <c r="V169" s="312"/>
      <c r="W169" s="312"/>
      <c r="X169" s="312"/>
      <c r="Y169" s="312"/>
      <c r="Z169" s="312"/>
      <c r="AA169" s="312"/>
      <c r="AB169" s="312"/>
      <c r="AC169" s="312"/>
      <c r="AD169" s="312"/>
      <c r="AE169" s="312"/>
      <c r="AF169" s="312"/>
      <c r="AG169" s="312"/>
      <c r="AH169" s="312"/>
      <c r="AI169" s="312"/>
      <c r="AJ169" s="312"/>
      <c r="AK169" s="312"/>
    </row>
    <row r="170" spans="1:37" x14ac:dyDescent="0.2">
      <c r="A170" s="312"/>
      <c r="B170" s="312"/>
      <c r="C170" s="313"/>
      <c r="D170" s="704">
        <f>D168+G160+H35+H17</f>
        <v>47600164225</v>
      </c>
      <c r="E170" s="312"/>
      <c r="F170" s="312"/>
      <c r="G170" s="312"/>
      <c r="H170" s="312"/>
      <c r="I170" s="312"/>
      <c r="J170" s="312"/>
      <c r="K170" s="312"/>
      <c r="L170" s="312"/>
      <c r="M170" s="312"/>
      <c r="N170" s="312"/>
      <c r="O170" s="312"/>
      <c r="P170" s="312"/>
      <c r="Q170" s="312"/>
      <c r="R170" s="312"/>
      <c r="S170" s="312"/>
      <c r="T170" s="312"/>
      <c r="U170" s="312"/>
      <c r="V170" s="312"/>
      <c r="W170" s="312"/>
      <c r="X170" s="312"/>
      <c r="Y170" s="312"/>
      <c r="Z170" s="312"/>
      <c r="AA170" s="312"/>
      <c r="AB170" s="312"/>
      <c r="AC170" s="312"/>
      <c r="AD170" s="312"/>
      <c r="AE170" s="312"/>
      <c r="AF170" s="312"/>
      <c r="AG170" s="312"/>
      <c r="AH170" s="312"/>
      <c r="AI170" s="312"/>
      <c r="AJ170" s="312"/>
      <c r="AK170" s="312"/>
    </row>
    <row r="171" spans="1:37" x14ac:dyDescent="0.2">
      <c r="A171" s="312"/>
      <c r="B171" s="312"/>
      <c r="C171" s="313"/>
      <c r="D171" s="312"/>
      <c r="E171" s="312"/>
      <c r="F171" s="312"/>
      <c r="G171" s="312"/>
      <c r="H171" s="312"/>
      <c r="I171" s="312"/>
      <c r="J171" s="312"/>
      <c r="K171" s="312"/>
      <c r="L171" s="312"/>
      <c r="M171" s="312"/>
      <c r="N171" s="312"/>
      <c r="O171" s="312"/>
      <c r="P171" s="312"/>
      <c r="Q171" s="312"/>
      <c r="R171" s="312"/>
      <c r="S171" s="312"/>
      <c r="T171" s="312"/>
      <c r="U171" s="312"/>
      <c r="V171" s="312"/>
      <c r="W171" s="312"/>
      <c r="X171" s="312"/>
      <c r="Y171" s="312"/>
      <c r="Z171" s="312"/>
      <c r="AA171" s="312"/>
      <c r="AB171" s="312"/>
      <c r="AC171" s="312"/>
      <c r="AD171" s="312"/>
      <c r="AE171" s="312"/>
      <c r="AF171" s="312"/>
      <c r="AG171" s="312"/>
      <c r="AH171" s="312"/>
      <c r="AI171" s="312"/>
      <c r="AJ171" s="312"/>
      <c r="AK171" s="312"/>
    </row>
    <row r="172" spans="1:37" x14ac:dyDescent="0.2">
      <c r="A172" s="312"/>
      <c r="B172" s="312"/>
      <c r="C172" s="313"/>
      <c r="D172" s="312"/>
      <c r="E172" s="312"/>
      <c r="F172" s="312"/>
      <c r="G172" s="312"/>
      <c r="H172" s="312"/>
      <c r="I172" s="312"/>
      <c r="J172" s="312"/>
      <c r="K172" s="312"/>
      <c r="L172" s="312"/>
      <c r="M172" s="312"/>
      <c r="N172" s="312"/>
      <c r="O172" s="312"/>
      <c r="P172" s="312"/>
      <c r="Q172" s="312"/>
      <c r="R172" s="312"/>
      <c r="S172" s="312"/>
      <c r="T172" s="312"/>
      <c r="U172" s="312"/>
      <c r="V172" s="312"/>
      <c r="W172" s="312"/>
      <c r="X172" s="312"/>
      <c r="Y172" s="312"/>
      <c r="Z172" s="312"/>
      <c r="AA172" s="312"/>
      <c r="AB172" s="312"/>
      <c r="AC172" s="312"/>
      <c r="AD172" s="312"/>
      <c r="AE172" s="312"/>
      <c r="AF172" s="312"/>
      <c r="AG172" s="312"/>
      <c r="AH172" s="312"/>
      <c r="AI172" s="312"/>
      <c r="AJ172" s="312"/>
      <c r="AK172" s="312"/>
    </row>
    <row r="173" spans="1:37" x14ac:dyDescent="0.2">
      <c r="A173" s="312"/>
      <c r="B173" s="312"/>
      <c r="C173" s="313"/>
      <c r="D173" s="312"/>
      <c r="E173" s="312"/>
      <c r="F173" s="312"/>
      <c r="G173" s="312"/>
      <c r="H173" s="312"/>
      <c r="I173" s="312"/>
      <c r="J173" s="312"/>
      <c r="K173" s="312"/>
      <c r="L173" s="312"/>
      <c r="M173" s="312"/>
      <c r="N173" s="312"/>
      <c r="O173" s="312"/>
      <c r="P173" s="312"/>
      <c r="Q173" s="312"/>
      <c r="R173" s="312"/>
      <c r="S173" s="312"/>
      <c r="T173" s="312"/>
      <c r="U173" s="312"/>
      <c r="V173" s="312"/>
      <c r="W173" s="312"/>
      <c r="X173" s="312"/>
      <c r="Y173" s="312"/>
      <c r="Z173" s="312"/>
      <c r="AA173" s="312"/>
      <c r="AB173" s="312"/>
      <c r="AC173" s="312"/>
      <c r="AD173" s="312"/>
      <c r="AE173" s="312"/>
      <c r="AF173" s="312"/>
      <c r="AG173" s="312"/>
      <c r="AH173" s="312"/>
      <c r="AI173" s="312"/>
      <c r="AJ173" s="312"/>
      <c r="AK173" s="312"/>
    </row>
    <row r="174" spans="1:37" x14ac:dyDescent="0.2">
      <c r="A174" s="312"/>
      <c r="B174" s="312"/>
      <c r="C174" s="313"/>
      <c r="D174" s="312"/>
      <c r="E174" s="312"/>
      <c r="F174" s="312"/>
      <c r="G174" s="312"/>
      <c r="H174" s="312"/>
      <c r="I174" s="312"/>
      <c r="J174" s="312"/>
      <c r="K174" s="312"/>
      <c r="L174" s="312"/>
      <c r="M174" s="312"/>
      <c r="N174" s="312"/>
      <c r="O174" s="312"/>
      <c r="P174" s="312"/>
      <c r="Q174" s="312"/>
      <c r="R174" s="312"/>
      <c r="S174" s="312"/>
      <c r="T174" s="312"/>
      <c r="U174" s="312"/>
      <c r="V174" s="312"/>
      <c r="W174" s="312"/>
      <c r="X174" s="312"/>
      <c r="Y174" s="312"/>
      <c r="Z174" s="312"/>
      <c r="AA174" s="312"/>
      <c r="AB174" s="312"/>
      <c r="AC174" s="312"/>
      <c r="AD174" s="312"/>
      <c r="AE174" s="312"/>
      <c r="AF174" s="312"/>
      <c r="AG174" s="312"/>
      <c r="AH174" s="312"/>
      <c r="AI174" s="312"/>
      <c r="AJ174" s="312"/>
      <c r="AK174" s="312"/>
    </row>
    <row r="175" spans="1:37" x14ac:dyDescent="0.2">
      <c r="A175" s="312"/>
      <c r="B175" s="312"/>
      <c r="C175" s="313"/>
      <c r="D175" s="312"/>
      <c r="E175" s="312"/>
      <c r="F175" s="312"/>
      <c r="G175" s="312"/>
      <c r="H175" s="312"/>
      <c r="I175" s="312"/>
      <c r="J175" s="312"/>
      <c r="K175" s="312"/>
      <c r="L175" s="312"/>
      <c r="M175" s="312"/>
      <c r="N175" s="312"/>
      <c r="O175" s="312"/>
      <c r="P175" s="312"/>
      <c r="Q175" s="312"/>
      <c r="R175" s="312"/>
      <c r="S175" s="312"/>
      <c r="T175" s="312"/>
      <c r="U175" s="312"/>
      <c r="V175" s="312"/>
      <c r="W175" s="312"/>
      <c r="X175" s="312"/>
      <c r="Y175" s="312"/>
      <c r="Z175" s="312"/>
      <c r="AA175" s="312"/>
      <c r="AB175" s="312"/>
      <c r="AC175" s="312"/>
      <c r="AD175" s="312"/>
      <c r="AE175" s="312"/>
      <c r="AF175" s="312"/>
      <c r="AG175" s="312"/>
      <c r="AH175" s="312"/>
      <c r="AI175" s="312"/>
      <c r="AJ175" s="312"/>
      <c r="AK175" s="312"/>
    </row>
    <row r="176" spans="1:37" x14ac:dyDescent="0.2">
      <c r="A176" s="312"/>
      <c r="B176" s="312"/>
      <c r="C176" s="313"/>
      <c r="D176" s="312"/>
      <c r="E176" s="312"/>
      <c r="F176" s="312"/>
      <c r="G176" s="312"/>
      <c r="H176" s="312"/>
      <c r="I176" s="312"/>
      <c r="J176" s="312"/>
      <c r="K176" s="312"/>
      <c r="L176" s="312"/>
      <c r="M176" s="312"/>
      <c r="N176" s="312"/>
      <c r="O176" s="312"/>
      <c r="P176" s="312"/>
      <c r="Q176" s="312"/>
      <c r="R176" s="312"/>
      <c r="S176" s="312"/>
      <c r="T176" s="312"/>
      <c r="U176" s="312"/>
      <c r="V176" s="312"/>
      <c r="W176" s="312"/>
      <c r="X176" s="312"/>
      <c r="Y176" s="312"/>
      <c r="Z176" s="312"/>
      <c r="AA176" s="312"/>
      <c r="AB176" s="312"/>
      <c r="AC176" s="312"/>
      <c r="AD176" s="312"/>
      <c r="AE176" s="312"/>
      <c r="AF176" s="312"/>
      <c r="AG176" s="312"/>
      <c r="AH176" s="312"/>
      <c r="AI176" s="312"/>
      <c r="AJ176" s="312"/>
      <c r="AK176" s="312"/>
    </row>
    <row r="177" spans="1:37" x14ac:dyDescent="0.2">
      <c r="A177" s="312"/>
      <c r="B177" s="312"/>
      <c r="C177" s="313"/>
      <c r="D177" s="312"/>
      <c r="E177" s="312"/>
      <c r="F177" s="312"/>
      <c r="G177" s="312"/>
      <c r="H177" s="312"/>
      <c r="I177" s="312"/>
      <c r="J177" s="312"/>
      <c r="K177" s="312"/>
      <c r="L177" s="312"/>
      <c r="M177" s="312"/>
      <c r="N177" s="312"/>
      <c r="O177" s="312"/>
      <c r="P177" s="312"/>
      <c r="Q177" s="312"/>
      <c r="R177" s="312"/>
      <c r="S177" s="312"/>
      <c r="T177" s="312"/>
      <c r="U177" s="312"/>
      <c r="V177" s="312"/>
      <c r="W177" s="312"/>
      <c r="X177" s="312"/>
      <c r="Y177" s="312"/>
      <c r="Z177" s="312"/>
      <c r="AA177" s="312"/>
      <c r="AB177" s="312"/>
      <c r="AC177" s="312"/>
      <c r="AD177" s="312"/>
      <c r="AE177" s="312"/>
      <c r="AF177" s="312"/>
      <c r="AG177" s="312"/>
      <c r="AH177" s="312"/>
      <c r="AI177" s="312"/>
      <c r="AJ177" s="312"/>
      <c r="AK177" s="312"/>
    </row>
    <row r="178" spans="1:37" x14ac:dyDescent="0.2">
      <c r="A178" s="312"/>
      <c r="B178" s="312"/>
      <c r="C178" s="313"/>
      <c r="D178" s="312"/>
      <c r="E178" s="312"/>
      <c r="F178" s="312"/>
      <c r="G178" s="312"/>
      <c r="H178" s="312"/>
      <c r="I178" s="312"/>
      <c r="J178" s="312"/>
      <c r="K178" s="312"/>
      <c r="L178" s="312"/>
      <c r="M178" s="312"/>
      <c r="N178" s="312"/>
      <c r="O178" s="312"/>
      <c r="P178" s="312"/>
      <c r="Q178" s="312"/>
      <c r="R178" s="312"/>
      <c r="S178" s="312"/>
      <c r="T178" s="312"/>
      <c r="U178" s="312"/>
      <c r="V178" s="312"/>
      <c r="W178" s="312"/>
      <c r="X178" s="312"/>
      <c r="Y178" s="312"/>
      <c r="Z178" s="312"/>
      <c r="AA178" s="312"/>
      <c r="AB178" s="312"/>
      <c r="AC178" s="312"/>
      <c r="AD178" s="312"/>
      <c r="AE178" s="312"/>
      <c r="AF178" s="312"/>
      <c r="AG178" s="312"/>
      <c r="AH178" s="312"/>
      <c r="AI178" s="312"/>
      <c r="AJ178" s="312"/>
      <c r="AK178" s="312"/>
    </row>
    <row r="179" spans="1:37" x14ac:dyDescent="0.2">
      <c r="A179" s="312"/>
      <c r="B179" s="312"/>
      <c r="C179" s="313"/>
      <c r="D179" s="312"/>
      <c r="E179" s="312"/>
      <c r="F179" s="312"/>
      <c r="G179" s="312"/>
      <c r="H179" s="312"/>
      <c r="I179" s="312"/>
      <c r="J179" s="312"/>
      <c r="K179" s="312"/>
      <c r="L179" s="312"/>
      <c r="M179" s="312"/>
      <c r="N179" s="312"/>
      <c r="O179" s="312"/>
      <c r="P179" s="312"/>
      <c r="Q179" s="312"/>
      <c r="R179" s="312"/>
      <c r="S179" s="312"/>
      <c r="T179" s="312"/>
      <c r="U179" s="312"/>
      <c r="V179" s="312"/>
      <c r="W179" s="312"/>
      <c r="X179" s="312"/>
      <c r="Y179" s="312"/>
      <c r="Z179" s="312"/>
      <c r="AA179" s="312"/>
      <c r="AB179" s="312"/>
      <c r="AC179" s="312"/>
      <c r="AD179" s="312"/>
      <c r="AE179" s="312"/>
      <c r="AF179" s="312"/>
      <c r="AG179" s="312"/>
      <c r="AH179" s="312"/>
      <c r="AI179" s="312"/>
      <c r="AJ179" s="312"/>
      <c r="AK179" s="312"/>
    </row>
    <row r="180" spans="1:37" x14ac:dyDescent="0.2">
      <c r="A180" s="312"/>
      <c r="B180" s="312"/>
      <c r="C180" s="313"/>
      <c r="D180" s="312"/>
      <c r="E180" s="312"/>
      <c r="F180" s="312"/>
      <c r="G180" s="312"/>
      <c r="H180" s="312"/>
      <c r="I180" s="312"/>
      <c r="J180" s="312"/>
      <c r="K180" s="312"/>
      <c r="L180" s="312"/>
      <c r="M180" s="312"/>
      <c r="N180" s="312"/>
      <c r="O180" s="312"/>
      <c r="P180" s="312"/>
      <c r="Q180" s="312"/>
      <c r="R180" s="312"/>
      <c r="S180" s="312"/>
      <c r="T180" s="312"/>
      <c r="U180" s="312"/>
      <c r="V180" s="312"/>
      <c r="W180" s="312"/>
      <c r="X180" s="312"/>
      <c r="Y180" s="312"/>
      <c r="Z180" s="312"/>
      <c r="AA180" s="312"/>
      <c r="AB180" s="312"/>
      <c r="AC180" s="312"/>
      <c r="AD180" s="312"/>
      <c r="AE180" s="312"/>
      <c r="AF180" s="312"/>
      <c r="AG180" s="312"/>
      <c r="AH180" s="312"/>
      <c r="AI180" s="312"/>
      <c r="AJ180" s="312"/>
      <c r="AK180" s="312"/>
    </row>
    <row r="181" spans="1:37" x14ac:dyDescent="0.2">
      <c r="A181" s="312"/>
      <c r="B181" s="312"/>
      <c r="C181" s="313"/>
      <c r="D181" s="312"/>
      <c r="E181" s="312"/>
      <c r="F181" s="312"/>
      <c r="G181" s="312"/>
      <c r="H181" s="312"/>
      <c r="I181" s="312"/>
      <c r="J181" s="312"/>
      <c r="K181" s="312"/>
      <c r="L181" s="312"/>
      <c r="M181" s="312"/>
      <c r="N181" s="312"/>
      <c r="O181" s="312"/>
      <c r="P181" s="312"/>
      <c r="Q181" s="312"/>
      <c r="R181" s="312"/>
      <c r="S181" s="312"/>
      <c r="T181" s="312"/>
      <c r="U181" s="312"/>
      <c r="V181" s="312"/>
      <c r="W181" s="312"/>
      <c r="X181" s="312"/>
      <c r="Y181" s="312"/>
      <c r="Z181" s="312"/>
      <c r="AA181" s="312"/>
      <c r="AB181" s="312"/>
      <c r="AC181" s="312"/>
      <c r="AD181" s="312"/>
      <c r="AE181" s="312"/>
      <c r="AF181" s="312"/>
      <c r="AG181" s="312"/>
      <c r="AH181" s="312"/>
      <c r="AI181" s="312"/>
      <c r="AJ181" s="312"/>
      <c r="AK181" s="312"/>
    </row>
    <row r="182" spans="1:37" x14ac:dyDescent="0.2">
      <c r="A182" s="312"/>
      <c r="B182" s="312"/>
      <c r="C182" s="313"/>
      <c r="D182" s="312"/>
      <c r="E182" s="312"/>
      <c r="F182" s="312"/>
      <c r="G182" s="312"/>
      <c r="H182" s="312"/>
      <c r="I182" s="312"/>
      <c r="J182" s="312"/>
      <c r="K182" s="312"/>
      <c r="L182" s="312"/>
      <c r="M182" s="312"/>
      <c r="N182" s="312"/>
      <c r="O182" s="312"/>
      <c r="P182" s="312"/>
      <c r="Q182" s="312"/>
      <c r="R182" s="312"/>
      <c r="S182" s="312"/>
      <c r="T182" s="312"/>
      <c r="U182" s="312"/>
      <c r="V182" s="312"/>
      <c r="W182" s="312"/>
      <c r="X182" s="312"/>
      <c r="Y182" s="312"/>
      <c r="Z182" s="312"/>
      <c r="AA182" s="312"/>
      <c r="AB182" s="312"/>
      <c r="AC182" s="312"/>
      <c r="AD182" s="312"/>
      <c r="AE182" s="312"/>
      <c r="AF182" s="312"/>
      <c r="AG182" s="312"/>
      <c r="AH182" s="312"/>
      <c r="AI182" s="312"/>
      <c r="AJ182" s="312"/>
      <c r="AK182" s="312"/>
    </row>
    <row r="183" spans="1:37" x14ac:dyDescent="0.2">
      <c r="A183" s="312"/>
      <c r="B183" s="312"/>
      <c r="C183" s="313"/>
      <c r="D183" s="312"/>
      <c r="E183" s="312"/>
      <c r="F183" s="312"/>
      <c r="G183" s="312"/>
      <c r="H183" s="312"/>
      <c r="I183" s="312"/>
      <c r="J183" s="312"/>
      <c r="K183" s="312"/>
      <c r="L183" s="312"/>
      <c r="M183" s="312"/>
      <c r="N183" s="312"/>
      <c r="O183" s="312"/>
      <c r="P183" s="312"/>
      <c r="Q183" s="312"/>
      <c r="R183" s="312"/>
      <c r="S183" s="312"/>
      <c r="T183" s="312"/>
      <c r="U183" s="312"/>
      <c r="V183" s="312"/>
      <c r="W183" s="312"/>
      <c r="X183" s="312"/>
      <c r="Y183" s="312"/>
      <c r="Z183" s="312"/>
      <c r="AA183" s="312"/>
      <c r="AB183" s="312"/>
      <c r="AC183" s="312"/>
      <c r="AD183" s="312"/>
      <c r="AE183" s="312"/>
      <c r="AF183" s="312"/>
      <c r="AG183" s="312"/>
      <c r="AH183" s="312"/>
      <c r="AI183" s="312"/>
      <c r="AJ183" s="312"/>
      <c r="AK183" s="312"/>
    </row>
    <row r="184" spans="1:37" x14ac:dyDescent="0.2">
      <c r="A184" s="312"/>
      <c r="B184" s="312"/>
      <c r="C184" s="313"/>
      <c r="D184" s="312"/>
      <c r="E184" s="312"/>
      <c r="F184" s="312"/>
      <c r="G184" s="312"/>
      <c r="H184" s="312"/>
      <c r="I184" s="312"/>
      <c r="J184" s="312"/>
      <c r="K184" s="312"/>
      <c r="L184" s="312"/>
      <c r="M184" s="312"/>
      <c r="N184" s="312"/>
      <c r="O184" s="312"/>
      <c r="P184" s="312"/>
      <c r="Q184" s="312"/>
      <c r="R184" s="312"/>
      <c r="S184" s="312"/>
      <c r="T184" s="312"/>
      <c r="U184" s="312"/>
      <c r="V184" s="312"/>
      <c r="W184" s="312"/>
      <c r="X184" s="312"/>
      <c r="Y184" s="312"/>
      <c r="Z184" s="312"/>
      <c r="AA184" s="312"/>
      <c r="AB184" s="312"/>
      <c r="AC184" s="312"/>
      <c r="AD184" s="312"/>
      <c r="AE184" s="312"/>
      <c r="AF184" s="312"/>
      <c r="AG184" s="312"/>
      <c r="AH184" s="312"/>
      <c r="AI184" s="312"/>
      <c r="AJ184" s="312"/>
      <c r="AK184" s="312"/>
    </row>
    <row r="185" spans="1:37" x14ac:dyDescent="0.2">
      <c r="A185" s="312"/>
      <c r="B185" s="312"/>
      <c r="C185" s="313"/>
      <c r="D185" s="312"/>
      <c r="E185" s="312"/>
      <c r="F185" s="312"/>
      <c r="G185" s="312"/>
      <c r="H185" s="312"/>
      <c r="I185" s="312"/>
      <c r="J185" s="312"/>
      <c r="K185" s="312"/>
      <c r="L185" s="312"/>
      <c r="M185" s="312"/>
      <c r="N185" s="312"/>
      <c r="O185" s="312"/>
      <c r="P185" s="312"/>
      <c r="Q185" s="312"/>
      <c r="R185" s="312"/>
      <c r="S185" s="312"/>
      <c r="T185" s="312"/>
      <c r="U185" s="312"/>
      <c r="V185" s="312"/>
      <c r="W185" s="312"/>
      <c r="X185" s="312"/>
      <c r="Y185" s="312"/>
      <c r="Z185" s="312"/>
      <c r="AA185" s="312"/>
      <c r="AB185" s="312"/>
      <c r="AC185" s="312"/>
      <c r="AD185" s="312"/>
      <c r="AE185" s="312"/>
      <c r="AF185" s="312"/>
      <c r="AG185" s="312"/>
      <c r="AH185" s="312"/>
      <c r="AI185" s="312"/>
      <c r="AJ185" s="312"/>
      <c r="AK185" s="312"/>
    </row>
    <row r="186" spans="1:37" x14ac:dyDescent="0.2">
      <c r="A186" s="312"/>
      <c r="B186" s="312"/>
      <c r="C186" s="313"/>
      <c r="D186" s="312"/>
      <c r="E186" s="312"/>
      <c r="F186" s="312"/>
      <c r="G186" s="312"/>
      <c r="H186" s="312"/>
      <c r="I186" s="312"/>
      <c r="J186" s="312"/>
      <c r="K186" s="312"/>
      <c r="L186" s="312"/>
      <c r="M186" s="312"/>
      <c r="N186" s="312"/>
      <c r="O186" s="312"/>
      <c r="P186" s="312"/>
      <c r="Q186" s="312"/>
      <c r="R186" s="312"/>
      <c r="S186" s="312"/>
      <c r="T186" s="312"/>
      <c r="U186" s="312"/>
      <c r="V186" s="312"/>
      <c r="W186" s="312"/>
      <c r="X186" s="312"/>
      <c r="Y186" s="312"/>
      <c r="Z186" s="312"/>
      <c r="AA186" s="312"/>
      <c r="AB186" s="312"/>
      <c r="AC186" s="312"/>
      <c r="AD186" s="312"/>
      <c r="AE186" s="312"/>
      <c r="AF186" s="312"/>
      <c r="AG186" s="312"/>
      <c r="AH186" s="312"/>
      <c r="AI186" s="312"/>
      <c r="AJ186" s="312"/>
      <c r="AK186" s="312"/>
    </row>
    <row r="187" spans="1:37" x14ac:dyDescent="0.2">
      <c r="A187" s="312"/>
      <c r="B187" s="312"/>
      <c r="C187" s="313"/>
      <c r="D187" s="312"/>
      <c r="E187" s="312"/>
      <c r="F187" s="312"/>
      <c r="G187" s="312"/>
      <c r="H187" s="312"/>
      <c r="I187" s="312"/>
      <c r="J187" s="312"/>
      <c r="K187" s="312"/>
      <c r="L187" s="312"/>
      <c r="M187" s="312"/>
      <c r="N187" s="312"/>
      <c r="O187" s="312"/>
      <c r="P187" s="312"/>
      <c r="Q187" s="312"/>
      <c r="R187" s="312"/>
      <c r="S187" s="312"/>
      <c r="T187" s="312"/>
      <c r="U187" s="312"/>
      <c r="V187" s="312"/>
      <c r="W187" s="312"/>
      <c r="X187" s="312"/>
      <c r="Y187" s="312"/>
      <c r="Z187" s="312"/>
      <c r="AA187" s="312"/>
      <c r="AB187" s="312"/>
      <c r="AC187" s="312"/>
      <c r="AD187" s="312"/>
      <c r="AE187" s="312"/>
      <c r="AF187" s="312"/>
      <c r="AG187" s="312"/>
      <c r="AH187" s="312"/>
      <c r="AI187" s="312"/>
      <c r="AJ187" s="312"/>
      <c r="AK187" s="312"/>
    </row>
    <row r="188" spans="1:37" x14ac:dyDescent="0.2">
      <c r="A188" s="312"/>
      <c r="B188" s="312"/>
      <c r="C188" s="313"/>
      <c r="D188" s="312"/>
      <c r="E188" s="312"/>
      <c r="F188" s="312"/>
      <c r="G188" s="312"/>
      <c r="H188" s="312"/>
      <c r="I188" s="312"/>
      <c r="J188" s="312"/>
      <c r="K188" s="312"/>
      <c r="L188" s="312"/>
      <c r="M188" s="312"/>
      <c r="N188" s="312"/>
      <c r="O188" s="312"/>
      <c r="P188" s="312"/>
      <c r="Q188" s="312"/>
      <c r="R188" s="312"/>
      <c r="S188" s="312"/>
      <c r="T188" s="312"/>
      <c r="U188" s="312"/>
      <c r="V188" s="312"/>
      <c r="W188" s="312"/>
      <c r="X188" s="312"/>
      <c r="Y188" s="312"/>
      <c r="Z188" s="312"/>
      <c r="AA188" s="312"/>
      <c r="AB188" s="312"/>
      <c r="AC188" s="312"/>
      <c r="AD188" s="312"/>
      <c r="AE188" s="312"/>
      <c r="AF188" s="312"/>
      <c r="AG188" s="312"/>
      <c r="AH188" s="312"/>
      <c r="AI188" s="312"/>
      <c r="AJ188" s="312"/>
      <c r="AK188" s="312"/>
    </row>
    <row r="189" spans="1:37" x14ac:dyDescent="0.2">
      <c r="A189" s="312"/>
      <c r="B189" s="312"/>
      <c r="C189" s="313"/>
      <c r="D189" s="312"/>
      <c r="E189" s="312"/>
      <c r="F189" s="312"/>
      <c r="G189" s="312"/>
      <c r="H189" s="312"/>
      <c r="I189" s="312"/>
      <c r="J189" s="312"/>
      <c r="K189" s="312"/>
      <c r="L189" s="312"/>
      <c r="M189" s="312"/>
      <c r="N189" s="312"/>
      <c r="O189" s="312"/>
      <c r="P189" s="312"/>
      <c r="Q189" s="312"/>
      <c r="R189" s="312"/>
      <c r="S189" s="312"/>
      <c r="T189" s="312"/>
      <c r="U189" s="312"/>
      <c r="V189" s="312"/>
      <c r="W189" s="312"/>
      <c r="X189" s="312"/>
      <c r="Y189" s="312"/>
      <c r="Z189" s="312"/>
      <c r="AA189" s="312"/>
      <c r="AB189" s="312"/>
      <c r="AC189" s="312"/>
      <c r="AD189" s="312"/>
      <c r="AE189" s="312"/>
      <c r="AF189" s="312"/>
      <c r="AG189" s="312"/>
      <c r="AH189" s="312"/>
      <c r="AI189" s="312"/>
      <c r="AJ189" s="312"/>
      <c r="AK189" s="312"/>
    </row>
    <row r="190" spans="1:37" x14ac:dyDescent="0.2">
      <c r="A190" s="312"/>
      <c r="B190" s="312"/>
      <c r="C190" s="313"/>
      <c r="D190" s="312"/>
      <c r="E190" s="312"/>
      <c r="F190" s="312"/>
      <c r="G190" s="312"/>
      <c r="H190" s="312"/>
      <c r="I190" s="312"/>
      <c r="J190" s="312"/>
      <c r="K190" s="312"/>
      <c r="L190" s="312"/>
      <c r="M190" s="312"/>
      <c r="N190" s="312"/>
      <c r="O190" s="312"/>
      <c r="P190" s="312"/>
      <c r="Q190" s="312"/>
      <c r="R190" s="312"/>
      <c r="S190" s="312"/>
      <c r="T190" s="312"/>
      <c r="U190" s="312"/>
      <c r="V190" s="312"/>
      <c r="W190" s="312"/>
      <c r="X190" s="312"/>
      <c r="Y190" s="312"/>
      <c r="Z190" s="312"/>
      <c r="AA190" s="312"/>
      <c r="AB190" s="312"/>
      <c r="AC190" s="312"/>
      <c r="AD190" s="312"/>
      <c r="AE190" s="312"/>
      <c r="AF190" s="312"/>
      <c r="AG190" s="312"/>
      <c r="AH190" s="312"/>
      <c r="AI190" s="312"/>
      <c r="AJ190" s="312"/>
      <c r="AK190" s="312"/>
    </row>
    <row r="191" spans="1:37" x14ac:dyDescent="0.2">
      <c r="A191" s="312"/>
      <c r="B191" s="312"/>
      <c r="C191" s="313"/>
      <c r="D191" s="312"/>
      <c r="E191" s="312"/>
      <c r="F191" s="312"/>
      <c r="G191" s="312"/>
      <c r="H191" s="312"/>
      <c r="I191" s="312"/>
      <c r="J191" s="312"/>
      <c r="K191" s="312"/>
      <c r="L191" s="312"/>
      <c r="M191" s="312"/>
      <c r="N191" s="312"/>
      <c r="O191" s="312"/>
      <c r="P191" s="312"/>
      <c r="Q191" s="312"/>
      <c r="R191" s="312"/>
      <c r="S191" s="312"/>
      <c r="T191" s="312"/>
      <c r="U191" s="312"/>
      <c r="V191" s="312"/>
      <c r="W191" s="312"/>
      <c r="X191" s="312"/>
      <c r="Y191" s="312"/>
      <c r="Z191" s="312"/>
      <c r="AA191" s="312"/>
      <c r="AB191" s="312"/>
      <c r="AC191" s="312"/>
      <c r="AD191" s="312"/>
      <c r="AE191" s="312"/>
      <c r="AF191" s="312"/>
      <c r="AG191" s="312"/>
      <c r="AH191" s="312"/>
      <c r="AI191" s="312"/>
      <c r="AJ191" s="312"/>
      <c r="AK191" s="312"/>
    </row>
    <row r="192" spans="1:37" x14ac:dyDescent="0.2">
      <c r="A192" s="312"/>
      <c r="B192" s="312"/>
      <c r="C192" s="313"/>
      <c r="D192" s="312"/>
      <c r="E192" s="312"/>
      <c r="F192" s="312"/>
      <c r="G192" s="312"/>
      <c r="H192" s="312"/>
      <c r="I192" s="312"/>
      <c r="J192" s="312"/>
      <c r="K192" s="312"/>
      <c r="L192" s="312"/>
      <c r="M192" s="312"/>
      <c r="N192" s="312"/>
      <c r="O192" s="312"/>
      <c r="P192" s="312"/>
      <c r="Q192" s="312"/>
      <c r="R192" s="312"/>
      <c r="S192" s="312"/>
      <c r="T192" s="312"/>
      <c r="U192" s="312"/>
      <c r="V192" s="312"/>
      <c r="W192" s="312"/>
      <c r="X192" s="312"/>
      <c r="Y192" s="312"/>
      <c r="Z192" s="312"/>
      <c r="AA192" s="312"/>
      <c r="AB192" s="312"/>
      <c r="AC192" s="312"/>
      <c r="AD192" s="312"/>
      <c r="AE192" s="312"/>
      <c r="AF192" s="312"/>
      <c r="AG192" s="312"/>
      <c r="AH192" s="312"/>
      <c r="AI192" s="312"/>
      <c r="AJ192" s="312"/>
      <c r="AK192" s="312"/>
    </row>
    <row r="193" spans="1:37" x14ac:dyDescent="0.2">
      <c r="A193" s="312"/>
      <c r="B193" s="312"/>
      <c r="C193" s="313"/>
      <c r="D193" s="312"/>
      <c r="E193" s="312"/>
      <c r="F193" s="312"/>
      <c r="G193" s="312"/>
      <c r="H193" s="312"/>
      <c r="I193" s="312"/>
      <c r="J193" s="312"/>
      <c r="K193" s="312"/>
      <c r="L193" s="312"/>
      <c r="M193" s="312"/>
      <c r="N193" s="312"/>
      <c r="O193" s="312"/>
      <c r="P193" s="312"/>
      <c r="Q193" s="312"/>
      <c r="R193" s="312"/>
      <c r="S193" s="312"/>
      <c r="T193" s="312"/>
      <c r="U193" s="312"/>
      <c r="V193" s="312"/>
      <c r="W193" s="312"/>
      <c r="X193" s="312"/>
      <c r="Y193" s="312"/>
      <c r="Z193" s="312"/>
      <c r="AA193" s="312"/>
      <c r="AB193" s="312"/>
      <c r="AC193" s="312"/>
      <c r="AD193" s="312"/>
      <c r="AE193" s="312"/>
      <c r="AF193" s="312"/>
      <c r="AG193" s="312"/>
      <c r="AH193" s="312"/>
      <c r="AI193" s="312"/>
      <c r="AJ193" s="312"/>
      <c r="AK193" s="312"/>
    </row>
    <row r="194" spans="1:37" x14ac:dyDescent="0.2">
      <c r="A194" s="312"/>
      <c r="B194" s="312"/>
      <c r="C194" s="313"/>
      <c r="D194" s="312"/>
      <c r="E194" s="312"/>
      <c r="F194" s="312"/>
      <c r="G194" s="312"/>
      <c r="H194" s="312"/>
      <c r="I194" s="312"/>
      <c r="J194" s="312"/>
      <c r="K194" s="312"/>
      <c r="L194" s="312"/>
      <c r="M194" s="312"/>
      <c r="N194" s="312"/>
      <c r="O194" s="312"/>
      <c r="P194" s="312"/>
      <c r="Q194" s="312"/>
      <c r="R194" s="312"/>
      <c r="S194" s="312"/>
      <c r="T194" s="312"/>
      <c r="U194" s="312"/>
      <c r="V194" s="312"/>
      <c r="W194" s="312"/>
      <c r="X194" s="312"/>
      <c r="Y194" s="312"/>
      <c r="Z194" s="312"/>
      <c r="AA194" s="312"/>
      <c r="AB194" s="312"/>
      <c r="AC194" s="312"/>
      <c r="AD194" s="312"/>
      <c r="AE194" s="312"/>
      <c r="AF194" s="312"/>
      <c r="AG194" s="312"/>
      <c r="AH194" s="312"/>
      <c r="AI194" s="312"/>
      <c r="AJ194" s="312"/>
      <c r="AK194" s="312"/>
    </row>
    <row r="195" spans="1:37" x14ac:dyDescent="0.2">
      <c r="A195" s="312"/>
      <c r="B195" s="312"/>
      <c r="C195" s="313"/>
      <c r="D195" s="312"/>
      <c r="E195" s="312"/>
      <c r="F195" s="312"/>
      <c r="G195" s="312"/>
      <c r="H195" s="312"/>
      <c r="I195" s="312"/>
      <c r="J195" s="312"/>
      <c r="K195" s="312"/>
      <c r="L195" s="312"/>
      <c r="M195" s="312"/>
      <c r="N195" s="312"/>
      <c r="O195" s="312"/>
      <c r="P195" s="312"/>
      <c r="Q195" s="312"/>
      <c r="R195" s="312"/>
      <c r="S195" s="312"/>
      <c r="T195" s="312"/>
      <c r="U195" s="312"/>
      <c r="V195" s="312"/>
      <c r="W195" s="312"/>
      <c r="X195" s="312"/>
      <c r="Y195" s="312"/>
      <c r="Z195" s="312"/>
      <c r="AA195" s="312"/>
      <c r="AB195" s="312"/>
      <c r="AC195" s="312"/>
      <c r="AD195" s="312"/>
      <c r="AE195" s="312"/>
      <c r="AF195" s="312"/>
      <c r="AG195" s="312"/>
      <c r="AH195" s="312"/>
      <c r="AI195" s="312"/>
      <c r="AJ195" s="312"/>
      <c r="AK195" s="312"/>
    </row>
    <row r="196" spans="1:37" x14ac:dyDescent="0.2">
      <c r="A196" s="312"/>
      <c r="B196" s="312"/>
      <c r="C196" s="313"/>
      <c r="D196" s="312"/>
      <c r="E196" s="312"/>
      <c r="F196" s="312"/>
      <c r="G196" s="312"/>
      <c r="H196" s="312"/>
      <c r="I196" s="312"/>
      <c r="J196" s="312"/>
      <c r="K196" s="312"/>
      <c r="L196" s="312"/>
      <c r="M196" s="312"/>
      <c r="N196" s="312"/>
      <c r="O196" s="312"/>
      <c r="P196" s="312"/>
      <c r="Q196" s="312"/>
      <c r="R196" s="312"/>
      <c r="S196" s="312"/>
      <c r="T196" s="312"/>
      <c r="U196" s="312"/>
      <c r="V196" s="312"/>
      <c r="W196" s="312"/>
      <c r="X196" s="312"/>
      <c r="Y196" s="312"/>
      <c r="Z196" s="312"/>
      <c r="AA196" s="312"/>
      <c r="AB196" s="312"/>
      <c r="AC196" s="312"/>
      <c r="AD196" s="312"/>
      <c r="AE196" s="312"/>
      <c r="AF196" s="312"/>
      <c r="AG196" s="312"/>
      <c r="AH196" s="312"/>
      <c r="AI196" s="312"/>
      <c r="AJ196" s="312"/>
      <c r="AK196" s="312"/>
    </row>
    <row r="197" spans="1:37" x14ac:dyDescent="0.2">
      <c r="A197" s="312"/>
      <c r="B197" s="312"/>
      <c r="C197" s="313"/>
      <c r="D197" s="312"/>
      <c r="E197" s="312"/>
      <c r="F197" s="312"/>
      <c r="G197" s="312"/>
      <c r="H197" s="312"/>
      <c r="I197" s="312"/>
      <c r="J197" s="312"/>
      <c r="K197" s="312"/>
      <c r="L197" s="312"/>
      <c r="M197" s="312"/>
      <c r="N197" s="312"/>
      <c r="O197" s="312"/>
      <c r="P197" s="312"/>
      <c r="Q197" s="312"/>
      <c r="R197" s="312"/>
      <c r="S197" s="312"/>
      <c r="T197" s="312"/>
      <c r="U197" s="312"/>
      <c r="V197" s="312"/>
      <c r="W197" s="312"/>
      <c r="X197" s="312"/>
      <c r="Y197" s="312"/>
      <c r="Z197" s="312"/>
      <c r="AA197" s="312"/>
      <c r="AB197" s="312"/>
      <c r="AC197" s="312"/>
      <c r="AD197" s="312"/>
      <c r="AE197" s="312"/>
      <c r="AF197" s="312"/>
      <c r="AG197" s="312"/>
      <c r="AH197" s="312"/>
      <c r="AI197" s="312"/>
      <c r="AJ197" s="312"/>
      <c r="AK197" s="312"/>
    </row>
    <row r="198" spans="1:37" x14ac:dyDescent="0.2">
      <c r="A198" s="312"/>
      <c r="B198" s="312"/>
      <c r="C198" s="313"/>
      <c r="D198" s="312"/>
      <c r="E198" s="312"/>
      <c r="F198" s="312"/>
      <c r="G198" s="312"/>
      <c r="H198" s="312"/>
      <c r="I198" s="312"/>
      <c r="J198" s="312"/>
      <c r="K198" s="312"/>
      <c r="L198" s="312"/>
      <c r="M198" s="312"/>
      <c r="N198" s="312"/>
      <c r="O198" s="312"/>
      <c r="P198" s="312"/>
      <c r="Q198" s="312"/>
      <c r="R198" s="312"/>
      <c r="S198" s="312"/>
      <c r="T198" s="312"/>
      <c r="U198" s="312"/>
      <c r="V198" s="312"/>
      <c r="W198" s="312"/>
      <c r="X198" s="312"/>
      <c r="Y198" s="312"/>
      <c r="Z198" s="312"/>
      <c r="AA198" s="312"/>
      <c r="AB198" s="312"/>
      <c r="AC198" s="312"/>
      <c r="AD198" s="312"/>
      <c r="AE198" s="312"/>
      <c r="AF198" s="312"/>
      <c r="AG198" s="312"/>
      <c r="AH198" s="312"/>
      <c r="AI198" s="312"/>
      <c r="AJ198" s="312"/>
      <c r="AK198" s="312"/>
    </row>
    <row r="199" spans="1:37" x14ac:dyDescent="0.2">
      <c r="A199" s="312"/>
      <c r="B199" s="312"/>
      <c r="C199" s="313"/>
      <c r="D199" s="312"/>
      <c r="E199" s="312"/>
      <c r="F199" s="312"/>
      <c r="G199" s="312"/>
      <c r="H199" s="312"/>
      <c r="I199" s="312"/>
      <c r="J199" s="312"/>
      <c r="K199" s="312"/>
      <c r="L199" s="312"/>
      <c r="M199" s="312"/>
      <c r="N199" s="312"/>
      <c r="O199" s="312"/>
      <c r="P199" s="312"/>
      <c r="Q199" s="312"/>
      <c r="R199" s="312"/>
      <c r="S199" s="312"/>
      <c r="T199" s="312"/>
      <c r="U199" s="312"/>
      <c r="V199" s="312"/>
      <c r="W199" s="312"/>
      <c r="X199" s="312"/>
      <c r="Y199" s="312"/>
      <c r="Z199" s="312"/>
      <c r="AA199" s="312"/>
      <c r="AB199" s="312"/>
      <c r="AC199" s="312"/>
      <c r="AD199" s="312"/>
      <c r="AE199" s="312"/>
      <c r="AF199" s="312"/>
      <c r="AG199" s="312"/>
      <c r="AH199" s="312"/>
      <c r="AI199" s="312"/>
      <c r="AJ199" s="312"/>
      <c r="AK199" s="312"/>
    </row>
    <row r="200" spans="1:37" x14ac:dyDescent="0.2">
      <c r="A200" s="312"/>
      <c r="B200" s="312"/>
      <c r="C200" s="313"/>
      <c r="D200" s="312"/>
      <c r="E200" s="312"/>
      <c r="F200" s="312"/>
      <c r="G200" s="312"/>
      <c r="H200" s="312"/>
      <c r="I200" s="312"/>
      <c r="J200" s="312"/>
      <c r="K200" s="312"/>
      <c r="L200" s="312"/>
      <c r="M200" s="312"/>
      <c r="N200" s="312"/>
      <c r="O200" s="312"/>
      <c r="P200" s="312"/>
      <c r="Q200" s="312"/>
      <c r="R200" s="312"/>
      <c r="S200" s="312"/>
      <c r="T200" s="312"/>
      <c r="U200" s="312"/>
      <c r="V200" s="312"/>
      <c r="W200" s="312"/>
      <c r="X200" s="312"/>
      <c r="Y200" s="312"/>
      <c r="Z200" s="312"/>
      <c r="AA200" s="312"/>
      <c r="AB200" s="312"/>
      <c r="AC200" s="312"/>
      <c r="AD200" s="312"/>
      <c r="AE200" s="312"/>
      <c r="AF200" s="312"/>
      <c r="AG200" s="312"/>
      <c r="AH200" s="312"/>
      <c r="AI200" s="312"/>
      <c r="AJ200" s="312"/>
      <c r="AK200" s="312"/>
    </row>
    <row r="201" spans="1:37" x14ac:dyDescent="0.2">
      <c r="A201" s="312"/>
      <c r="B201" s="312"/>
      <c r="C201" s="313"/>
      <c r="D201" s="312"/>
      <c r="E201" s="312"/>
      <c r="F201" s="312"/>
      <c r="G201" s="312"/>
      <c r="H201" s="312"/>
      <c r="I201" s="312"/>
      <c r="J201" s="312"/>
      <c r="K201" s="312"/>
      <c r="L201" s="312"/>
      <c r="M201" s="312"/>
      <c r="N201" s="312"/>
      <c r="O201" s="312"/>
      <c r="P201" s="312"/>
      <c r="Q201" s="312"/>
      <c r="R201" s="312"/>
      <c r="S201" s="312"/>
      <c r="T201" s="312"/>
      <c r="U201" s="312"/>
      <c r="V201" s="312"/>
      <c r="W201" s="312"/>
      <c r="X201" s="312"/>
      <c r="Y201" s="312"/>
      <c r="Z201" s="312"/>
      <c r="AA201" s="312"/>
      <c r="AB201" s="312"/>
      <c r="AC201" s="312"/>
      <c r="AD201" s="312"/>
      <c r="AE201" s="312"/>
      <c r="AF201" s="312"/>
      <c r="AG201" s="312"/>
      <c r="AH201" s="312"/>
      <c r="AI201" s="312"/>
      <c r="AJ201" s="312"/>
      <c r="AK201" s="312"/>
    </row>
    <row r="202" spans="1:37" x14ac:dyDescent="0.2">
      <c r="A202" s="312"/>
      <c r="B202" s="312"/>
      <c r="C202" s="313"/>
      <c r="D202" s="312"/>
      <c r="E202" s="312"/>
      <c r="F202" s="312"/>
      <c r="G202" s="312"/>
      <c r="H202" s="312"/>
      <c r="I202" s="312"/>
      <c r="J202" s="312"/>
      <c r="K202" s="312"/>
      <c r="L202" s="312"/>
      <c r="M202" s="312"/>
      <c r="N202" s="312"/>
      <c r="O202" s="312"/>
      <c r="P202" s="312"/>
      <c r="Q202" s="312"/>
      <c r="R202" s="312"/>
      <c r="S202" s="312"/>
      <c r="T202" s="312"/>
      <c r="U202" s="312"/>
      <c r="V202" s="312"/>
      <c r="W202" s="312"/>
      <c r="X202" s="312"/>
      <c r="Y202" s="312"/>
      <c r="Z202" s="312"/>
      <c r="AA202" s="312"/>
      <c r="AB202" s="312"/>
      <c r="AC202" s="312"/>
      <c r="AD202" s="312"/>
      <c r="AE202" s="312"/>
      <c r="AF202" s="312"/>
      <c r="AG202" s="312"/>
      <c r="AH202" s="312"/>
      <c r="AI202" s="312"/>
      <c r="AJ202" s="312"/>
      <c r="AK202" s="312"/>
    </row>
    <row r="203" spans="1:37" x14ac:dyDescent="0.2">
      <c r="A203" s="312"/>
      <c r="B203" s="312"/>
      <c r="C203" s="313"/>
      <c r="D203" s="312"/>
      <c r="E203" s="312"/>
      <c r="F203" s="312"/>
      <c r="G203" s="312"/>
      <c r="H203" s="312"/>
      <c r="I203" s="312"/>
      <c r="J203" s="312"/>
      <c r="K203" s="312"/>
      <c r="L203" s="312"/>
      <c r="M203" s="312"/>
      <c r="N203" s="312"/>
      <c r="O203" s="312"/>
      <c r="P203" s="312"/>
      <c r="Q203" s="312"/>
      <c r="R203" s="312"/>
      <c r="S203" s="312"/>
      <c r="T203" s="312"/>
      <c r="U203" s="312"/>
      <c r="V203" s="312"/>
      <c r="W203" s="312"/>
      <c r="X203" s="312"/>
      <c r="Y203" s="312"/>
      <c r="Z203" s="312"/>
      <c r="AA203" s="312"/>
      <c r="AB203" s="312"/>
      <c r="AC203" s="312"/>
      <c r="AD203" s="312"/>
      <c r="AE203" s="312"/>
      <c r="AF203" s="312"/>
      <c r="AG203" s="312"/>
      <c r="AH203" s="312"/>
      <c r="AI203" s="312"/>
      <c r="AJ203" s="312"/>
      <c r="AK203" s="312"/>
    </row>
    <row r="204" spans="1:37" x14ac:dyDescent="0.2">
      <c r="A204" s="312"/>
      <c r="B204" s="312"/>
      <c r="C204" s="313"/>
      <c r="D204" s="312"/>
      <c r="E204" s="312"/>
      <c r="F204" s="312"/>
      <c r="G204" s="312"/>
      <c r="H204" s="312"/>
      <c r="I204" s="312"/>
      <c r="J204" s="312"/>
      <c r="K204" s="312"/>
      <c r="L204" s="312"/>
      <c r="M204" s="312"/>
      <c r="N204" s="312"/>
      <c r="O204" s="312"/>
      <c r="P204" s="312"/>
      <c r="Q204" s="312"/>
      <c r="R204" s="312"/>
      <c r="S204" s="312"/>
      <c r="T204" s="312"/>
      <c r="U204" s="312"/>
      <c r="V204" s="312"/>
      <c r="W204" s="312"/>
      <c r="X204" s="312"/>
      <c r="Y204" s="312"/>
      <c r="Z204" s="312"/>
      <c r="AA204" s="312"/>
      <c r="AB204" s="312"/>
      <c r="AC204" s="312"/>
      <c r="AD204" s="312"/>
      <c r="AE204" s="312"/>
      <c r="AF204" s="312"/>
      <c r="AG204" s="312"/>
      <c r="AH204" s="312"/>
      <c r="AI204" s="312"/>
      <c r="AJ204" s="312"/>
      <c r="AK204" s="312"/>
    </row>
    <row r="205" spans="1:37" x14ac:dyDescent="0.2">
      <c r="A205" s="312"/>
      <c r="B205" s="312"/>
      <c r="C205" s="313"/>
      <c r="D205" s="312"/>
      <c r="E205" s="312"/>
      <c r="F205" s="312"/>
      <c r="G205" s="312"/>
      <c r="H205" s="312"/>
      <c r="I205" s="312"/>
      <c r="J205" s="312"/>
      <c r="K205" s="312"/>
      <c r="L205" s="312"/>
      <c r="M205" s="312"/>
      <c r="N205" s="312"/>
      <c r="O205" s="312"/>
      <c r="P205" s="312"/>
      <c r="Q205" s="312"/>
      <c r="R205" s="312"/>
      <c r="S205" s="312"/>
      <c r="T205" s="312"/>
      <c r="U205" s="312"/>
      <c r="V205" s="312"/>
      <c r="W205" s="312"/>
      <c r="X205" s="312"/>
      <c r="Y205" s="312"/>
      <c r="Z205" s="312"/>
      <c r="AA205" s="312"/>
      <c r="AB205" s="312"/>
      <c r="AC205" s="312"/>
      <c r="AD205" s="312"/>
      <c r="AE205" s="312"/>
      <c r="AF205" s="312"/>
      <c r="AG205" s="312"/>
      <c r="AH205" s="312"/>
      <c r="AI205" s="312"/>
      <c r="AJ205" s="312"/>
      <c r="AK205" s="312"/>
    </row>
    <row r="206" spans="1:37" x14ac:dyDescent="0.2">
      <c r="A206" s="312"/>
      <c r="B206" s="312"/>
      <c r="C206" s="313"/>
      <c r="D206" s="312"/>
      <c r="E206" s="312"/>
      <c r="F206" s="312"/>
      <c r="G206" s="312"/>
      <c r="H206" s="312"/>
      <c r="I206" s="312"/>
      <c r="J206" s="312"/>
      <c r="K206" s="312"/>
      <c r="L206" s="312"/>
      <c r="M206" s="312"/>
      <c r="N206" s="312"/>
      <c r="O206" s="312"/>
      <c r="P206" s="312"/>
      <c r="Q206" s="312"/>
      <c r="R206" s="312"/>
      <c r="S206" s="312"/>
      <c r="T206" s="312"/>
      <c r="U206" s="312"/>
      <c r="V206" s="312"/>
      <c r="W206" s="312"/>
      <c r="X206" s="312"/>
      <c r="Y206" s="312"/>
      <c r="Z206" s="312"/>
      <c r="AA206" s="312"/>
      <c r="AB206" s="312"/>
      <c r="AC206" s="312"/>
      <c r="AD206" s="312"/>
      <c r="AE206" s="312"/>
      <c r="AF206" s="312"/>
      <c r="AG206" s="312"/>
      <c r="AH206" s="312"/>
      <c r="AI206" s="312"/>
      <c r="AJ206" s="312"/>
      <c r="AK206" s="312"/>
    </row>
    <row r="207" spans="1:37" x14ac:dyDescent="0.2">
      <c r="A207" s="312"/>
      <c r="B207" s="312"/>
      <c r="C207" s="313"/>
      <c r="D207" s="312"/>
      <c r="E207" s="312"/>
      <c r="F207" s="312"/>
      <c r="G207" s="312"/>
      <c r="H207" s="312"/>
      <c r="I207" s="312"/>
      <c r="J207" s="312"/>
      <c r="K207" s="312"/>
      <c r="L207" s="312"/>
      <c r="M207" s="312"/>
      <c r="N207" s="312"/>
      <c r="O207" s="312"/>
      <c r="P207" s="312"/>
      <c r="Q207" s="312"/>
      <c r="R207" s="312"/>
      <c r="S207" s="312"/>
      <c r="T207" s="312"/>
      <c r="U207" s="312"/>
      <c r="V207" s="312"/>
      <c r="W207" s="312"/>
      <c r="X207" s="312"/>
      <c r="Y207" s="312"/>
      <c r="Z207" s="312"/>
      <c r="AA207" s="312"/>
      <c r="AB207" s="312"/>
      <c r="AC207" s="312"/>
      <c r="AD207" s="312"/>
      <c r="AE207" s="312"/>
      <c r="AF207" s="312"/>
      <c r="AG207" s="312"/>
      <c r="AH207" s="312"/>
      <c r="AI207" s="312"/>
      <c r="AJ207" s="312"/>
      <c r="AK207" s="312"/>
    </row>
    <row r="208" spans="1:37" x14ac:dyDescent="0.2">
      <c r="A208" s="312"/>
      <c r="B208" s="312"/>
      <c r="C208" s="313"/>
      <c r="D208" s="312"/>
      <c r="E208" s="312"/>
      <c r="F208" s="312"/>
      <c r="G208" s="312"/>
      <c r="H208" s="312"/>
      <c r="I208" s="312"/>
      <c r="J208" s="312"/>
      <c r="K208" s="312"/>
      <c r="L208" s="312"/>
      <c r="M208" s="312"/>
      <c r="N208" s="312"/>
      <c r="O208" s="312"/>
      <c r="P208" s="312"/>
      <c r="Q208" s="312"/>
      <c r="R208" s="312"/>
      <c r="S208" s="312"/>
      <c r="T208" s="312"/>
      <c r="U208" s="312"/>
      <c r="V208" s="312"/>
      <c r="W208" s="312"/>
      <c r="X208" s="312"/>
      <c r="Y208" s="312"/>
      <c r="Z208" s="312"/>
      <c r="AA208" s="312"/>
      <c r="AB208" s="312"/>
      <c r="AC208" s="312"/>
      <c r="AD208" s="312"/>
      <c r="AE208" s="312"/>
      <c r="AF208" s="312"/>
      <c r="AG208" s="312"/>
      <c r="AH208" s="312"/>
      <c r="AI208" s="312"/>
      <c r="AJ208" s="312"/>
      <c r="AK208" s="312"/>
    </row>
    <row r="209" spans="1:37" x14ac:dyDescent="0.2">
      <c r="A209" s="312"/>
      <c r="B209" s="312"/>
      <c r="C209" s="313"/>
      <c r="D209" s="312"/>
      <c r="E209" s="312"/>
      <c r="F209" s="312"/>
      <c r="G209" s="312"/>
      <c r="H209" s="312"/>
      <c r="I209" s="312"/>
      <c r="J209" s="312"/>
      <c r="K209" s="312"/>
      <c r="L209" s="312"/>
      <c r="M209" s="312"/>
      <c r="N209" s="312"/>
      <c r="O209" s="312"/>
      <c r="P209" s="312"/>
      <c r="Q209" s="312"/>
      <c r="R209" s="312"/>
      <c r="S209" s="312"/>
      <c r="T209" s="312"/>
      <c r="U209" s="312"/>
      <c r="V209" s="312"/>
      <c r="W209" s="312"/>
      <c r="X209" s="312"/>
      <c r="Y209" s="312"/>
      <c r="Z209" s="312"/>
      <c r="AA209" s="312"/>
      <c r="AB209" s="312"/>
      <c r="AC209" s="312"/>
      <c r="AD209" s="312"/>
      <c r="AE209" s="312"/>
      <c r="AF209" s="312"/>
      <c r="AG209" s="312"/>
      <c r="AH209" s="312"/>
      <c r="AI209" s="312"/>
      <c r="AJ209" s="312"/>
      <c r="AK209" s="312"/>
    </row>
    <row r="210" spans="1:37" x14ac:dyDescent="0.2">
      <c r="A210" s="312"/>
      <c r="B210" s="312"/>
      <c r="C210" s="313"/>
      <c r="D210" s="312"/>
      <c r="E210" s="312"/>
      <c r="F210" s="312"/>
      <c r="G210" s="312"/>
      <c r="H210" s="312"/>
      <c r="I210" s="312"/>
      <c r="J210" s="312"/>
      <c r="K210" s="312"/>
      <c r="L210" s="312"/>
      <c r="M210" s="312"/>
      <c r="N210" s="312"/>
      <c r="O210" s="312"/>
      <c r="P210" s="312"/>
      <c r="Q210" s="312"/>
      <c r="R210" s="312"/>
      <c r="S210" s="312"/>
      <c r="T210" s="312"/>
      <c r="U210" s="312"/>
      <c r="V210" s="312"/>
      <c r="W210" s="312"/>
      <c r="X210" s="312"/>
      <c r="Y210" s="312"/>
      <c r="Z210" s="312"/>
      <c r="AA210" s="312"/>
      <c r="AB210" s="312"/>
      <c r="AC210" s="312"/>
      <c r="AD210" s="312"/>
      <c r="AE210" s="312"/>
      <c r="AF210" s="312"/>
      <c r="AG210" s="312"/>
      <c r="AH210" s="312"/>
      <c r="AI210" s="312"/>
      <c r="AJ210" s="312"/>
      <c r="AK210" s="312"/>
    </row>
    <row r="211" spans="1:37" x14ac:dyDescent="0.2">
      <c r="A211" s="312"/>
      <c r="B211" s="312"/>
      <c r="C211" s="313"/>
      <c r="D211" s="312"/>
      <c r="E211" s="312"/>
      <c r="F211" s="312"/>
      <c r="G211" s="312"/>
      <c r="H211" s="312"/>
      <c r="I211" s="312"/>
      <c r="J211" s="312"/>
      <c r="K211" s="312"/>
      <c r="L211" s="312"/>
      <c r="M211" s="312"/>
      <c r="N211" s="312"/>
      <c r="O211" s="312"/>
      <c r="P211" s="312"/>
      <c r="Q211" s="312"/>
      <c r="R211" s="312"/>
      <c r="S211" s="312"/>
      <c r="T211" s="312"/>
      <c r="U211" s="312"/>
      <c r="V211" s="312"/>
      <c r="W211" s="312"/>
      <c r="X211" s="312"/>
      <c r="Y211" s="312"/>
      <c r="Z211" s="312"/>
      <c r="AA211" s="312"/>
      <c r="AB211" s="312"/>
      <c r="AC211" s="312"/>
      <c r="AD211" s="312"/>
      <c r="AE211" s="312"/>
      <c r="AF211" s="312"/>
      <c r="AG211" s="312"/>
      <c r="AH211" s="312"/>
      <c r="AI211" s="312"/>
      <c r="AJ211" s="312"/>
      <c r="AK211" s="312"/>
    </row>
    <row r="212" spans="1:37" x14ac:dyDescent="0.2">
      <c r="A212" s="312"/>
      <c r="B212" s="312"/>
      <c r="C212" s="313"/>
      <c r="D212" s="312"/>
      <c r="E212" s="312"/>
      <c r="F212" s="312"/>
      <c r="G212" s="312"/>
      <c r="H212" s="312"/>
      <c r="I212" s="312"/>
      <c r="J212" s="312"/>
      <c r="K212" s="312"/>
      <c r="L212" s="312"/>
      <c r="M212" s="312"/>
      <c r="N212" s="312"/>
      <c r="O212" s="312"/>
      <c r="P212" s="312"/>
      <c r="Q212" s="312"/>
      <c r="R212" s="312"/>
      <c r="S212" s="312"/>
      <c r="T212" s="312"/>
      <c r="U212" s="312"/>
      <c r="V212" s="312"/>
      <c r="W212" s="312"/>
      <c r="X212" s="312"/>
      <c r="Y212" s="312"/>
      <c r="Z212" s="312"/>
      <c r="AA212" s="312"/>
      <c r="AB212" s="312"/>
      <c r="AC212" s="312"/>
      <c r="AD212" s="312"/>
      <c r="AE212" s="312"/>
      <c r="AF212" s="312"/>
      <c r="AG212" s="312"/>
      <c r="AH212" s="312"/>
      <c r="AI212" s="312"/>
      <c r="AJ212" s="312"/>
      <c r="AK212" s="312"/>
    </row>
    <row r="213" spans="1:37" x14ac:dyDescent="0.2">
      <c r="A213" s="312"/>
      <c r="B213" s="312"/>
      <c r="C213" s="313"/>
      <c r="D213" s="312"/>
      <c r="E213" s="312"/>
      <c r="F213" s="312"/>
      <c r="G213" s="312"/>
      <c r="H213" s="312"/>
      <c r="I213" s="312"/>
      <c r="J213" s="312"/>
      <c r="K213" s="312"/>
      <c r="L213" s="312"/>
      <c r="M213" s="312"/>
      <c r="N213" s="312"/>
      <c r="O213" s="312"/>
      <c r="P213" s="312"/>
      <c r="Q213" s="312"/>
      <c r="R213" s="312"/>
      <c r="S213" s="312"/>
      <c r="T213" s="312"/>
      <c r="U213" s="312"/>
      <c r="V213" s="312"/>
      <c r="W213" s="312"/>
      <c r="X213" s="312"/>
      <c r="Y213" s="312"/>
      <c r="Z213" s="312"/>
      <c r="AA213" s="312"/>
      <c r="AB213" s="312"/>
      <c r="AC213" s="312"/>
      <c r="AD213" s="312"/>
      <c r="AE213" s="312"/>
      <c r="AF213" s="312"/>
      <c r="AG213" s="312"/>
      <c r="AH213" s="312"/>
      <c r="AI213" s="312"/>
      <c r="AJ213" s="312"/>
      <c r="AK213" s="312"/>
    </row>
    <row r="214" spans="1:37" x14ac:dyDescent="0.2">
      <c r="A214" s="312"/>
      <c r="B214" s="312"/>
      <c r="C214" s="313"/>
      <c r="D214" s="312"/>
      <c r="E214" s="312"/>
      <c r="F214" s="312"/>
      <c r="G214" s="312"/>
      <c r="H214" s="312"/>
      <c r="I214" s="312"/>
      <c r="J214" s="312"/>
      <c r="K214" s="312"/>
      <c r="L214" s="312"/>
      <c r="M214" s="312"/>
      <c r="N214" s="312"/>
      <c r="O214" s="312"/>
      <c r="P214" s="312"/>
      <c r="Q214" s="312"/>
      <c r="R214" s="312"/>
      <c r="S214" s="312"/>
      <c r="T214" s="312"/>
      <c r="U214" s="312"/>
      <c r="V214" s="312"/>
      <c r="W214" s="312"/>
      <c r="X214" s="312"/>
      <c r="Y214" s="312"/>
      <c r="Z214" s="312"/>
      <c r="AA214" s="312"/>
      <c r="AB214" s="312"/>
      <c r="AC214" s="312"/>
      <c r="AD214" s="312"/>
      <c r="AE214" s="312"/>
      <c r="AF214" s="312"/>
      <c r="AG214" s="312"/>
      <c r="AH214" s="312"/>
      <c r="AI214" s="312"/>
      <c r="AJ214" s="312"/>
      <c r="AK214" s="312"/>
    </row>
    <row r="215" spans="1:37" x14ac:dyDescent="0.2">
      <c r="A215" s="312"/>
      <c r="B215" s="312"/>
      <c r="C215" s="313"/>
      <c r="D215" s="312"/>
      <c r="E215" s="312"/>
      <c r="F215" s="312"/>
      <c r="G215" s="312"/>
      <c r="H215" s="312"/>
      <c r="I215" s="312"/>
      <c r="J215" s="312"/>
      <c r="K215" s="312"/>
      <c r="L215" s="312"/>
      <c r="M215" s="312"/>
      <c r="N215" s="312"/>
      <c r="O215" s="312"/>
      <c r="P215" s="312"/>
      <c r="Q215" s="312"/>
      <c r="R215" s="312"/>
      <c r="S215" s="312"/>
      <c r="T215" s="312"/>
      <c r="U215" s="312"/>
      <c r="V215" s="312"/>
      <c r="W215" s="312"/>
      <c r="X215" s="312"/>
      <c r="Y215" s="312"/>
      <c r="Z215" s="312"/>
      <c r="AA215" s="312"/>
      <c r="AB215" s="312"/>
      <c r="AC215" s="312"/>
      <c r="AD215" s="312"/>
      <c r="AE215" s="312"/>
      <c r="AF215" s="312"/>
      <c r="AG215" s="312"/>
      <c r="AH215" s="312"/>
      <c r="AI215" s="312"/>
      <c r="AJ215" s="312"/>
      <c r="AK215" s="312"/>
    </row>
    <row r="216" spans="1:37" x14ac:dyDescent="0.2">
      <c r="A216" s="312"/>
      <c r="B216" s="312"/>
      <c r="C216" s="313"/>
      <c r="D216" s="312"/>
      <c r="E216" s="312"/>
      <c r="F216" s="312"/>
      <c r="G216" s="312"/>
      <c r="H216" s="312"/>
      <c r="I216" s="312"/>
      <c r="J216" s="312"/>
      <c r="K216" s="312"/>
      <c r="L216" s="312"/>
      <c r="M216" s="312"/>
      <c r="N216" s="312"/>
      <c r="O216" s="312"/>
      <c r="P216" s="312"/>
      <c r="Q216" s="312"/>
      <c r="R216" s="312"/>
      <c r="S216" s="312"/>
      <c r="T216" s="312"/>
      <c r="U216" s="312"/>
      <c r="V216" s="312"/>
      <c r="W216" s="312"/>
      <c r="X216" s="312"/>
      <c r="Y216" s="312"/>
      <c r="Z216" s="312"/>
      <c r="AA216" s="312"/>
      <c r="AB216" s="312"/>
      <c r="AC216" s="312"/>
      <c r="AD216" s="312"/>
      <c r="AE216" s="312"/>
      <c r="AF216" s="312"/>
      <c r="AG216" s="312"/>
      <c r="AH216" s="312"/>
      <c r="AI216" s="312"/>
      <c r="AJ216" s="312"/>
      <c r="AK216" s="312"/>
    </row>
    <row r="217" spans="1:37" x14ac:dyDescent="0.2">
      <c r="A217" s="312"/>
      <c r="B217" s="312"/>
      <c r="C217" s="313"/>
      <c r="D217" s="312"/>
      <c r="E217" s="312"/>
      <c r="F217" s="312"/>
      <c r="G217" s="312"/>
      <c r="H217" s="312"/>
      <c r="I217" s="312"/>
      <c r="J217" s="312"/>
      <c r="K217" s="312"/>
      <c r="L217" s="312"/>
      <c r="M217" s="312"/>
      <c r="N217" s="312"/>
      <c r="O217" s="312"/>
      <c r="P217" s="312"/>
      <c r="Q217" s="312"/>
      <c r="R217" s="312"/>
      <c r="S217" s="312"/>
      <c r="T217" s="312"/>
      <c r="U217" s="312"/>
      <c r="V217" s="312"/>
      <c r="W217" s="312"/>
      <c r="X217" s="312"/>
      <c r="Y217" s="312"/>
      <c r="Z217" s="312"/>
      <c r="AA217" s="312"/>
      <c r="AB217" s="312"/>
      <c r="AC217" s="312"/>
      <c r="AD217" s="312"/>
      <c r="AE217" s="312"/>
      <c r="AF217" s="312"/>
      <c r="AG217" s="312"/>
      <c r="AH217" s="312"/>
      <c r="AI217" s="312"/>
      <c r="AJ217" s="312"/>
      <c r="AK217" s="312"/>
    </row>
    <row r="218" spans="1:37" x14ac:dyDescent="0.2">
      <c r="A218" s="312"/>
      <c r="B218" s="312"/>
      <c r="C218" s="313"/>
      <c r="D218" s="312"/>
      <c r="E218" s="312"/>
      <c r="F218" s="312"/>
      <c r="G218" s="312"/>
      <c r="H218" s="312"/>
      <c r="I218" s="312"/>
      <c r="J218" s="312"/>
      <c r="K218" s="312"/>
      <c r="L218" s="312"/>
      <c r="M218" s="312"/>
      <c r="N218" s="312"/>
      <c r="O218" s="312"/>
      <c r="P218" s="312"/>
      <c r="Q218" s="312"/>
      <c r="R218" s="312"/>
      <c r="S218" s="312"/>
      <c r="T218" s="312"/>
      <c r="U218" s="312"/>
      <c r="V218" s="312"/>
      <c r="W218" s="312"/>
      <c r="X218" s="312"/>
      <c r="Y218" s="312"/>
      <c r="Z218" s="312"/>
      <c r="AA218" s="312"/>
      <c r="AB218" s="312"/>
      <c r="AC218" s="312"/>
      <c r="AD218" s="312"/>
      <c r="AE218" s="312"/>
      <c r="AF218" s="312"/>
      <c r="AG218" s="312"/>
      <c r="AH218" s="312"/>
      <c r="AI218" s="312"/>
      <c r="AJ218" s="312"/>
      <c r="AK218" s="312"/>
    </row>
    <row r="219" spans="1:37" x14ac:dyDescent="0.2">
      <c r="A219" s="312"/>
      <c r="B219" s="312"/>
      <c r="C219" s="313"/>
      <c r="D219" s="312"/>
      <c r="E219" s="312"/>
      <c r="F219" s="312"/>
      <c r="G219" s="312"/>
      <c r="H219" s="312"/>
      <c r="I219" s="312"/>
      <c r="J219" s="312"/>
      <c r="K219" s="312"/>
      <c r="L219" s="312"/>
      <c r="M219" s="312"/>
      <c r="N219" s="312"/>
      <c r="O219" s="312"/>
      <c r="P219" s="312"/>
      <c r="Q219" s="312"/>
      <c r="R219" s="312"/>
      <c r="S219" s="312"/>
      <c r="T219" s="312"/>
      <c r="U219" s="312"/>
      <c r="V219" s="312"/>
      <c r="W219" s="312"/>
      <c r="X219" s="312"/>
      <c r="Y219" s="312"/>
      <c r="Z219" s="312"/>
      <c r="AA219" s="312"/>
      <c r="AB219" s="312"/>
      <c r="AC219" s="312"/>
      <c r="AD219" s="312"/>
      <c r="AE219" s="312"/>
      <c r="AF219" s="312"/>
      <c r="AG219" s="312"/>
      <c r="AH219" s="312"/>
      <c r="AI219" s="312"/>
      <c r="AJ219" s="312"/>
      <c r="AK219" s="312"/>
    </row>
    <row r="220" spans="1:37" x14ac:dyDescent="0.2">
      <c r="A220" s="312"/>
      <c r="B220" s="312"/>
      <c r="C220" s="313"/>
      <c r="D220" s="312"/>
      <c r="E220" s="312"/>
      <c r="F220" s="312"/>
      <c r="G220" s="312"/>
      <c r="H220" s="312"/>
      <c r="I220" s="312"/>
      <c r="J220" s="312"/>
      <c r="K220" s="312"/>
      <c r="L220" s="312"/>
      <c r="M220" s="312"/>
      <c r="N220" s="312"/>
      <c r="O220" s="312"/>
      <c r="P220" s="312"/>
      <c r="Q220" s="312"/>
      <c r="R220" s="312"/>
      <c r="S220" s="312"/>
      <c r="T220" s="312"/>
      <c r="U220" s="312"/>
      <c r="V220" s="312"/>
      <c r="W220" s="312"/>
      <c r="X220" s="312"/>
      <c r="Y220" s="312"/>
      <c r="Z220" s="312"/>
      <c r="AA220" s="312"/>
      <c r="AB220" s="312"/>
      <c r="AC220" s="312"/>
      <c r="AD220" s="312"/>
      <c r="AE220" s="312"/>
      <c r="AF220" s="312"/>
      <c r="AG220" s="312"/>
      <c r="AH220" s="312"/>
      <c r="AI220" s="312"/>
      <c r="AJ220" s="312"/>
      <c r="AK220" s="312"/>
    </row>
    <row r="221" spans="1:37" x14ac:dyDescent="0.2">
      <c r="A221" s="312"/>
      <c r="B221" s="312"/>
      <c r="C221" s="313"/>
      <c r="D221" s="312"/>
      <c r="E221" s="312"/>
      <c r="F221" s="312"/>
      <c r="G221" s="312"/>
      <c r="H221" s="312"/>
      <c r="I221" s="312"/>
      <c r="J221" s="312"/>
      <c r="K221" s="312"/>
      <c r="L221" s="312"/>
      <c r="M221" s="312"/>
      <c r="N221" s="312"/>
      <c r="O221" s="312"/>
      <c r="P221" s="312"/>
      <c r="Q221" s="312"/>
      <c r="R221" s="312"/>
      <c r="S221" s="312"/>
      <c r="T221" s="312"/>
      <c r="U221" s="312"/>
      <c r="V221" s="312"/>
      <c r="W221" s="312"/>
      <c r="X221" s="312"/>
      <c r="Y221" s="312"/>
      <c r="Z221" s="312"/>
      <c r="AA221" s="312"/>
      <c r="AB221" s="312"/>
      <c r="AC221" s="312"/>
      <c r="AD221" s="312"/>
      <c r="AE221" s="312"/>
      <c r="AF221" s="312"/>
      <c r="AG221" s="312"/>
      <c r="AH221" s="312"/>
      <c r="AI221" s="312"/>
      <c r="AJ221" s="312"/>
      <c r="AK221" s="312"/>
    </row>
    <row r="222" spans="1:37" x14ac:dyDescent="0.2">
      <c r="A222" s="312"/>
      <c r="B222" s="312"/>
      <c r="C222" s="313"/>
      <c r="D222" s="312"/>
      <c r="E222" s="312"/>
      <c r="F222" s="312"/>
      <c r="G222" s="312"/>
      <c r="H222" s="312"/>
      <c r="I222" s="312"/>
      <c r="J222" s="312"/>
      <c r="K222" s="312"/>
      <c r="L222" s="312"/>
      <c r="M222" s="312"/>
      <c r="N222" s="312"/>
      <c r="O222" s="312"/>
      <c r="P222" s="312"/>
      <c r="Q222" s="312"/>
      <c r="R222" s="312"/>
      <c r="S222" s="312"/>
      <c r="T222" s="312"/>
      <c r="U222" s="312"/>
      <c r="V222" s="312"/>
      <c r="W222" s="312"/>
      <c r="X222" s="312"/>
      <c r="Y222" s="312"/>
      <c r="Z222" s="312"/>
      <c r="AA222" s="312"/>
      <c r="AB222" s="312"/>
      <c r="AC222" s="312"/>
      <c r="AD222" s="312"/>
      <c r="AE222" s="312"/>
      <c r="AF222" s="312"/>
      <c r="AG222" s="312"/>
      <c r="AH222" s="312"/>
      <c r="AI222" s="312"/>
      <c r="AJ222" s="312"/>
      <c r="AK222" s="312"/>
    </row>
    <row r="223" spans="1:37" x14ac:dyDescent="0.2">
      <c r="A223" s="312"/>
      <c r="B223" s="312"/>
      <c r="C223" s="313"/>
      <c r="D223" s="312"/>
      <c r="E223" s="312"/>
      <c r="F223" s="312"/>
      <c r="G223" s="312"/>
      <c r="H223" s="312"/>
      <c r="I223" s="312"/>
      <c r="J223" s="312"/>
      <c r="K223" s="312"/>
      <c r="L223" s="312"/>
      <c r="M223" s="312"/>
      <c r="N223" s="312"/>
      <c r="O223" s="312"/>
      <c r="P223" s="312"/>
      <c r="Q223" s="312"/>
      <c r="R223" s="312"/>
      <c r="S223" s="312"/>
      <c r="T223" s="312"/>
      <c r="U223" s="312"/>
      <c r="V223" s="312"/>
      <c r="W223" s="312"/>
      <c r="X223" s="312"/>
      <c r="Y223" s="312"/>
      <c r="Z223" s="312"/>
      <c r="AA223" s="312"/>
      <c r="AB223" s="312"/>
      <c r="AC223" s="312"/>
      <c r="AD223" s="312"/>
      <c r="AE223" s="312"/>
      <c r="AF223" s="312"/>
      <c r="AG223" s="312"/>
      <c r="AH223" s="312"/>
      <c r="AI223" s="312"/>
      <c r="AJ223" s="312"/>
      <c r="AK223" s="312"/>
    </row>
    <row r="224" spans="1:37" x14ac:dyDescent="0.2">
      <c r="A224" s="312"/>
      <c r="B224" s="312"/>
      <c r="C224" s="313"/>
      <c r="D224" s="312"/>
      <c r="E224" s="312"/>
      <c r="F224" s="312"/>
      <c r="G224" s="312"/>
      <c r="H224" s="312"/>
      <c r="I224" s="312"/>
      <c r="J224" s="312"/>
      <c r="K224" s="312"/>
      <c r="L224" s="312"/>
      <c r="M224" s="312"/>
      <c r="N224" s="312"/>
      <c r="O224" s="312"/>
      <c r="P224" s="312"/>
      <c r="Q224" s="312"/>
      <c r="R224" s="312"/>
      <c r="S224" s="312"/>
      <c r="T224" s="312"/>
      <c r="U224" s="312"/>
      <c r="V224" s="312"/>
      <c r="W224" s="312"/>
      <c r="X224" s="312"/>
      <c r="Y224" s="312"/>
      <c r="Z224" s="312"/>
      <c r="AA224" s="312"/>
      <c r="AB224" s="312"/>
      <c r="AC224" s="312"/>
      <c r="AD224" s="312"/>
      <c r="AE224" s="312"/>
      <c r="AF224" s="312"/>
      <c r="AG224" s="312"/>
      <c r="AH224" s="312"/>
      <c r="AI224" s="312"/>
      <c r="AJ224" s="312"/>
      <c r="AK224" s="312"/>
    </row>
    <row r="225" spans="1:37" x14ac:dyDescent="0.2">
      <c r="A225" s="312"/>
      <c r="B225" s="312"/>
      <c r="C225" s="313"/>
      <c r="D225" s="312"/>
      <c r="E225" s="312"/>
      <c r="F225" s="312"/>
      <c r="G225" s="312"/>
      <c r="H225" s="312"/>
      <c r="I225" s="312"/>
      <c r="J225" s="312"/>
      <c r="K225" s="312"/>
      <c r="L225" s="312"/>
      <c r="M225" s="312"/>
      <c r="N225" s="312"/>
      <c r="O225" s="312"/>
      <c r="P225" s="312"/>
      <c r="Q225" s="312"/>
      <c r="R225" s="312"/>
      <c r="S225" s="312"/>
      <c r="T225" s="312"/>
      <c r="U225" s="312"/>
      <c r="V225" s="312"/>
      <c r="W225" s="312"/>
      <c r="X225" s="312"/>
      <c r="Y225" s="312"/>
      <c r="Z225" s="312"/>
      <c r="AA225" s="312"/>
      <c r="AB225" s="312"/>
      <c r="AC225" s="312"/>
      <c r="AD225" s="312"/>
      <c r="AE225" s="312"/>
      <c r="AF225" s="312"/>
      <c r="AG225" s="312"/>
      <c r="AH225" s="312"/>
      <c r="AI225" s="312"/>
      <c r="AJ225" s="312"/>
      <c r="AK225" s="312"/>
    </row>
    <row r="226" spans="1:37" x14ac:dyDescent="0.2">
      <c r="A226" s="312"/>
      <c r="B226" s="312"/>
      <c r="C226" s="313"/>
      <c r="D226" s="312"/>
      <c r="E226" s="312"/>
      <c r="F226" s="312"/>
      <c r="G226" s="312"/>
      <c r="H226" s="312"/>
      <c r="I226" s="312"/>
      <c r="J226" s="312"/>
      <c r="K226" s="312"/>
      <c r="L226" s="312"/>
      <c r="M226" s="312"/>
      <c r="N226" s="312"/>
      <c r="O226" s="312"/>
      <c r="P226" s="312"/>
      <c r="Q226" s="312"/>
      <c r="R226" s="312"/>
      <c r="S226" s="312"/>
      <c r="T226" s="312"/>
      <c r="U226" s="312"/>
      <c r="V226" s="312"/>
      <c r="W226" s="312"/>
      <c r="X226" s="312"/>
      <c r="Y226" s="312"/>
      <c r="Z226" s="312"/>
      <c r="AA226" s="312"/>
      <c r="AB226" s="312"/>
      <c r="AC226" s="312"/>
      <c r="AD226" s="312"/>
      <c r="AE226" s="312"/>
      <c r="AF226" s="312"/>
      <c r="AG226" s="312"/>
      <c r="AH226" s="312"/>
      <c r="AI226" s="312"/>
      <c r="AJ226" s="312"/>
      <c r="AK226" s="312"/>
    </row>
    <row r="227" spans="1:37" x14ac:dyDescent="0.2">
      <c r="A227" s="312"/>
      <c r="B227" s="312"/>
      <c r="C227" s="313"/>
      <c r="D227" s="312"/>
      <c r="E227" s="312"/>
      <c r="F227" s="312"/>
      <c r="G227" s="312"/>
      <c r="H227" s="312"/>
      <c r="I227" s="312"/>
      <c r="J227" s="312"/>
      <c r="K227" s="312"/>
      <c r="L227" s="312"/>
      <c r="M227" s="312"/>
      <c r="N227" s="312"/>
      <c r="O227" s="312"/>
      <c r="P227" s="312"/>
      <c r="Q227" s="312"/>
      <c r="R227" s="312"/>
      <c r="S227" s="312"/>
      <c r="T227" s="312"/>
      <c r="U227" s="312"/>
      <c r="V227" s="312"/>
      <c r="W227" s="312"/>
      <c r="X227" s="312"/>
      <c r="Y227" s="312"/>
      <c r="Z227" s="312"/>
      <c r="AA227" s="312"/>
      <c r="AB227" s="312"/>
      <c r="AC227" s="312"/>
      <c r="AD227" s="312"/>
      <c r="AE227" s="312"/>
      <c r="AF227" s="312"/>
      <c r="AG227" s="312"/>
      <c r="AH227" s="312"/>
      <c r="AI227" s="312"/>
      <c r="AJ227" s="312"/>
      <c r="AK227" s="312"/>
    </row>
    <row r="228" spans="1:37" x14ac:dyDescent="0.2">
      <c r="A228" s="312"/>
      <c r="B228" s="312"/>
      <c r="C228" s="313"/>
      <c r="D228" s="312"/>
      <c r="E228" s="312"/>
      <c r="F228" s="312"/>
      <c r="G228" s="312"/>
      <c r="H228" s="312"/>
      <c r="I228" s="312"/>
      <c r="J228" s="312"/>
      <c r="K228" s="312"/>
      <c r="L228" s="312"/>
      <c r="M228" s="312"/>
      <c r="N228" s="312"/>
      <c r="O228" s="312"/>
      <c r="P228" s="312"/>
      <c r="Q228" s="312"/>
      <c r="R228" s="312"/>
      <c r="S228" s="312"/>
      <c r="T228" s="312"/>
      <c r="U228" s="312"/>
      <c r="V228" s="312"/>
      <c r="W228" s="312"/>
      <c r="X228" s="312"/>
      <c r="Y228" s="312"/>
      <c r="Z228" s="312"/>
      <c r="AA228" s="312"/>
      <c r="AB228" s="312"/>
      <c r="AC228" s="312"/>
      <c r="AD228" s="312"/>
      <c r="AE228" s="312"/>
      <c r="AF228" s="312"/>
      <c r="AG228" s="312"/>
      <c r="AH228" s="312"/>
      <c r="AI228" s="312"/>
      <c r="AJ228" s="312"/>
      <c r="AK228" s="312"/>
    </row>
    <row r="229" spans="1:37" x14ac:dyDescent="0.2">
      <c r="A229" s="312"/>
      <c r="B229" s="312"/>
      <c r="C229" s="313"/>
      <c r="D229" s="312"/>
      <c r="E229" s="312"/>
      <c r="F229" s="312"/>
      <c r="G229" s="312"/>
      <c r="H229" s="312"/>
      <c r="I229" s="312"/>
      <c r="J229" s="312"/>
      <c r="K229" s="312"/>
      <c r="L229" s="312"/>
      <c r="M229" s="312"/>
      <c r="N229" s="312"/>
      <c r="O229" s="312"/>
      <c r="P229" s="312"/>
      <c r="Q229" s="312"/>
      <c r="R229" s="312"/>
      <c r="S229" s="312"/>
      <c r="T229" s="312"/>
      <c r="U229" s="312"/>
      <c r="V229" s="312"/>
      <c r="W229" s="312"/>
      <c r="X229" s="312"/>
      <c r="Y229" s="312"/>
      <c r="Z229" s="312"/>
      <c r="AA229" s="312"/>
      <c r="AB229" s="312"/>
      <c r="AC229" s="312"/>
      <c r="AD229" s="312"/>
      <c r="AE229" s="312"/>
      <c r="AF229" s="312"/>
      <c r="AG229" s="312"/>
      <c r="AH229" s="312"/>
      <c r="AI229" s="312"/>
      <c r="AJ229" s="312"/>
      <c r="AK229" s="312"/>
    </row>
    <row r="230" spans="1:37" x14ac:dyDescent="0.2">
      <c r="A230" s="312"/>
      <c r="B230" s="312"/>
      <c r="C230" s="313"/>
      <c r="D230" s="312"/>
      <c r="E230" s="312"/>
      <c r="F230" s="312"/>
      <c r="G230" s="312"/>
      <c r="H230" s="312"/>
      <c r="I230" s="312"/>
      <c r="J230" s="312"/>
      <c r="K230" s="312"/>
      <c r="L230" s="312"/>
      <c r="M230" s="312"/>
      <c r="N230" s="312"/>
      <c r="O230" s="312"/>
      <c r="P230" s="312"/>
      <c r="Q230" s="312"/>
      <c r="R230" s="312"/>
      <c r="S230" s="312"/>
      <c r="T230" s="312"/>
      <c r="U230" s="312"/>
      <c r="V230" s="312"/>
      <c r="W230" s="312"/>
      <c r="X230" s="312"/>
      <c r="Y230" s="312"/>
      <c r="Z230" s="312"/>
      <c r="AA230" s="312"/>
      <c r="AB230" s="312"/>
      <c r="AC230" s="312"/>
      <c r="AD230" s="312"/>
      <c r="AE230" s="312"/>
      <c r="AF230" s="312"/>
      <c r="AG230" s="312"/>
      <c r="AH230" s="312"/>
      <c r="AI230" s="312"/>
      <c r="AJ230" s="312"/>
      <c r="AK230" s="312"/>
    </row>
    <row r="231" spans="1:37" x14ac:dyDescent="0.2">
      <c r="A231" s="312"/>
      <c r="B231" s="312"/>
      <c r="C231" s="313"/>
      <c r="D231" s="312"/>
      <c r="E231" s="312"/>
      <c r="F231" s="312"/>
      <c r="G231" s="312"/>
      <c r="H231" s="312"/>
      <c r="I231" s="312"/>
      <c r="J231" s="312"/>
      <c r="K231" s="312"/>
      <c r="L231" s="312"/>
      <c r="M231" s="312"/>
      <c r="N231" s="312"/>
      <c r="O231" s="312"/>
      <c r="P231" s="312"/>
      <c r="Q231" s="312"/>
      <c r="R231" s="312"/>
      <c r="S231" s="312"/>
      <c r="T231" s="312"/>
      <c r="U231" s="312"/>
      <c r="V231" s="312"/>
      <c r="W231" s="312"/>
      <c r="X231" s="312"/>
      <c r="Y231" s="312"/>
      <c r="Z231" s="312"/>
      <c r="AA231" s="312"/>
      <c r="AB231" s="312"/>
      <c r="AC231" s="312"/>
      <c r="AD231" s="312"/>
      <c r="AE231" s="312"/>
      <c r="AF231" s="312"/>
      <c r="AG231" s="312"/>
      <c r="AH231" s="312"/>
      <c r="AI231" s="312"/>
      <c r="AJ231" s="312"/>
      <c r="AK231" s="312"/>
    </row>
    <row r="232" spans="1:37" x14ac:dyDescent="0.2">
      <c r="A232" s="312"/>
      <c r="B232" s="312"/>
      <c r="C232" s="313"/>
      <c r="D232" s="312"/>
      <c r="E232" s="312"/>
      <c r="F232" s="312"/>
      <c r="G232" s="312"/>
      <c r="H232" s="312"/>
      <c r="I232" s="312"/>
      <c r="J232" s="312"/>
      <c r="K232" s="312"/>
      <c r="L232" s="312"/>
      <c r="M232" s="312"/>
      <c r="N232" s="312"/>
      <c r="O232" s="312"/>
      <c r="P232" s="312"/>
      <c r="Q232" s="312"/>
      <c r="R232" s="312"/>
      <c r="S232" s="312"/>
      <c r="T232" s="312"/>
      <c r="U232" s="312"/>
      <c r="V232" s="312"/>
      <c r="W232" s="312"/>
      <c r="X232" s="312"/>
      <c r="Y232" s="312"/>
      <c r="Z232" s="312"/>
      <c r="AA232" s="312"/>
      <c r="AB232" s="312"/>
      <c r="AC232" s="312"/>
      <c r="AD232" s="312"/>
      <c r="AE232" s="312"/>
      <c r="AF232" s="312"/>
      <c r="AG232" s="312"/>
      <c r="AH232" s="312"/>
      <c r="AI232" s="312"/>
      <c r="AJ232" s="312"/>
      <c r="AK232" s="312"/>
    </row>
    <row r="233" spans="1:37" x14ac:dyDescent="0.2">
      <c r="A233" s="312"/>
      <c r="B233" s="312"/>
      <c r="C233" s="313"/>
      <c r="D233" s="312"/>
      <c r="E233" s="312"/>
      <c r="F233" s="312"/>
      <c r="G233" s="312"/>
      <c r="H233" s="312"/>
      <c r="I233" s="312"/>
      <c r="J233" s="312"/>
      <c r="K233" s="312"/>
      <c r="L233" s="312"/>
      <c r="M233" s="312"/>
      <c r="N233" s="312"/>
      <c r="O233" s="312"/>
      <c r="P233" s="312"/>
      <c r="Q233" s="312"/>
      <c r="R233" s="312"/>
      <c r="S233" s="312"/>
      <c r="T233" s="312"/>
      <c r="U233" s="312"/>
      <c r="V233" s="312"/>
      <c r="W233" s="312"/>
      <c r="X233" s="312"/>
      <c r="Y233" s="312"/>
      <c r="Z233" s="312"/>
      <c r="AA233" s="312"/>
      <c r="AB233" s="312"/>
      <c r="AC233" s="312"/>
      <c r="AD233" s="312"/>
      <c r="AE233" s="312"/>
      <c r="AF233" s="312"/>
      <c r="AG233" s="312"/>
      <c r="AH233" s="312"/>
      <c r="AI233" s="312"/>
      <c r="AJ233" s="312"/>
      <c r="AK233" s="312"/>
    </row>
    <row r="234" spans="1:37" x14ac:dyDescent="0.2">
      <c r="A234" s="312"/>
      <c r="B234" s="312"/>
      <c r="C234" s="313"/>
      <c r="D234" s="312"/>
      <c r="E234" s="312"/>
      <c r="F234" s="312"/>
      <c r="G234" s="312"/>
      <c r="H234" s="312"/>
      <c r="I234" s="312"/>
      <c r="J234" s="312"/>
      <c r="K234" s="312"/>
      <c r="L234" s="312"/>
      <c r="M234" s="312"/>
      <c r="N234" s="312"/>
      <c r="O234" s="312"/>
      <c r="P234" s="312"/>
      <c r="Q234" s="312"/>
      <c r="R234" s="312"/>
      <c r="S234" s="312"/>
      <c r="T234" s="312"/>
      <c r="U234" s="312"/>
      <c r="V234" s="312"/>
      <c r="W234" s="312"/>
      <c r="X234" s="312"/>
      <c r="Y234" s="312"/>
      <c r="Z234" s="312"/>
      <c r="AA234" s="312"/>
      <c r="AB234" s="312"/>
      <c r="AC234" s="312"/>
      <c r="AD234" s="312"/>
      <c r="AE234" s="312"/>
      <c r="AF234" s="312"/>
      <c r="AG234" s="312"/>
      <c r="AH234" s="312"/>
      <c r="AI234" s="312"/>
      <c r="AJ234" s="312"/>
      <c r="AK234" s="312"/>
    </row>
    <row r="235" spans="1:37" x14ac:dyDescent="0.2">
      <c r="A235" s="312"/>
      <c r="B235" s="312"/>
      <c r="C235" s="313"/>
      <c r="D235" s="312"/>
      <c r="E235" s="312"/>
      <c r="F235" s="312"/>
      <c r="G235" s="312"/>
      <c r="H235" s="312"/>
      <c r="I235" s="312"/>
      <c r="J235" s="312"/>
      <c r="K235" s="312"/>
      <c r="L235" s="312"/>
      <c r="M235" s="312"/>
      <c r="N235" s="312"/>
      <c r="O235" s="312"/>
      <c r="P235" s="312"/>
      <c r="Q235" s="312"/>
      <c r="R235" s="312"/>
      <c r="S235" s="312"/>
      <c r="T235" s="312"/>
      <c r="U235" s="312"/>
      <c r="V235" s="312"/>
      <c r="W235" s="312"/>
      <c r="X235" s="312"/>
      <c r="Y235" s="312"/>
      <c r="Z235" s="312"/>
      <c r="AA235" s="312"/>
      <c r="AB235" s="312"/>
      <c r="AC235" s="312"/>
      <c r="AD235" s="312"/>
      <c r="AE235" s="312"/>
      <c r="AF235" s="312"/>
      <c r="AG235" s="312"/>
      <c r="AH235" s="312"/>
      <c r="AI235" s="312"/>
      <c r="AJ235" s="312"/>
      <c r="AK235" s="312"/>
    </row>
    <row r="236" spans="1:37" x14ac:dyDescent="0.2">
      <c r="A236" s="312"/>
      <c r="B236" s="312"/>
      <c r="C236" s="313"/>
      <c r="D236" s="312"/>
      <c r="E236" s="312"/>
      <c r="F236" s="312"/>
      <c r="G236" s="312"/>
      <c r="H236" s="312"/>
      <c r="I236" s="312"/>
      <c r="J236" s="312"/>
      <c r="K236" s="312"/>
      <c r="L236" s="312"/>
      <c r="M236" s="312"/>
      <c r="N236" s="312"/>
      <c r="O236" s="312"/>
      <c r="P236" s="312"/>
      <c r="Q236" s="312"/>
      <c r="R236" s="312"/>
      <c r="S236" s="312"/>
      <c r="T236" s="312"/>
      <c r="U236" s="312"/>
      <c r="V236" s="312"/>
      <c r="W236" s="312"/>
      <c r="X236" s="312"/>
      <c r="Y236" s="312"/>
      <c r="Z236" s="312"/>
      <c r="AA236" s="312"/>
      <c r="AB236" s="312"/>
      <c r="AC236" s="312"/>
      <c r="AD236" s="312"/>
      <c r="AE236" s="312"/>
      <c r="AF236" s="312"/>
      <c r="AG236" s="312"/>
      <c r="AH236" s="312"/>
      <c r="AI236" s="312"/>
      <c r="AJ236" s="312"/>
      <c r="AK236" s="312"/>
    </row>
    <row r="237" spans="1:37" x14ac:dyDescent="0.2">
      <c r="A237" s="312"/>
      <c r="B237" s="312"/>
      <c r="C237" s="313"/>
      <c r="D237" s="312"/>
      <c r="E237" s="312"/>
      <c r="F237" s="312"/>
      <c r="G237" s="312"/>
      <c r="H237" s="312"/>
      <c r="I237" s="312"/>
      <c r="J237" s="312"/>
      <c r="K237" s="312"/>
      <c r="L237" s="312"/>
      <c r="M237" s="312"/>
      <c r="N237" s="312"/>
      <c r="O237" s="312"/>
      <c r="P237" s="312"/>
      <c r="Q237" s="312"/>
      <c r="R237" s="312"/>
      <c r="S237" s="312"/>
      <c r="T237" s="312"/>
      <c r="U237" s="312"/>
      <c r="V237" s="312"/>
      <c r="W237" s="312"/>
      <c r="X237" s="312"/>
      <c r="Y237" s="312"/>
      <c r="Z237" s="312"/>
      <c r="AA237" s="312"/>
      <c r="AB237" s="312"/>
      <c r="AC237" s="312"/>
      <c r="AD237" s="312"/>
      <c r="AE237" s="312"/>
      <c r="AF237" s="312"/>
      <c r="AG237" s="312"/>
      <c r="AH237" s="312"/>
      <c r="AI237" s="312"/>
      <c r="AJ237" s="312"/>
      <c r="AK237" s="312"/>
    </row>
    <row r="238" spans="1:37" x14ac:dyDescent="0.2">
      <c r="A238" s="312"/>
      <c r="B238" s="312"/>
      <c r="C238" s="313"/>
      <c r="D238" s="312"/>
      <c r="E238" s="312"/>
      <c r="F238" s="312"/>
      <c r="G238" s="312"/>
      <c r="H238" s="312"/>
      <c r="I238" s="312"/>
      <c r="J238" s="312"/>
      <c r="K238" s="312"/>
      <c r="L238" s="312"/>
      <c r="M238" s="312"/>
      <c r="N238" s="312"/>
      <c r="O238" s="312"/>
      <c r="P238" s="312"/>
      <c r="Q238" s="312"/>
      <c r="R238" s="312"/>
      <c r="S238" s="312"/>
      <c r="T238" s="312"/>
      <c r="U238" s="312"/>
      <c r="V238" s="312"/>
      <c r="W238" s="312"/>
      <c r="X238" s="312"/>
      <c r="Y238" s="312"/>
      <c r="Z238" s="312"/>
      <c r="AA238" s="312"/>
      <c r="AB238" s="312"/>
      <c r="AC238" s="312"/>
      <c r="AD238" s="312"/>
      <c r="AE238" s="312"/>
      <c r="AF238" s="312"/>
      <c r="AG238" s="312"/>
      <c r="AH238" s="312"/>
      <c r="AI238" s="312"/>
      <c r="AJ238" s="312"/>
      <c r="AK238" s="312"/>
    </row>
    <row r="239" spans="1:37" x14ac:dyDescent="0.2">
      <c r="A239" s="312"/>
      <c r="B239" s="312"/>
      <c r="C239" s="313"/>
      <c r="D239" s="312"/>
      <c r="E239" s="312"/>
      <c r="F239" s="312"/>
      <c r="G239" s="312"/>
      <c r="H239" s="312"/>
      <c r="I239" s="312"/>
      <c r="J239" s="312"/>
      <c r="K239" s="312"/>
      <c r="L239" s="312"/>
      <c r="M239" s="312"/>
      <c r="N239" s="312"/>
      <c r="O239" s="312"/>
      <c r="P239" s="312"/>
      <c r="Q239" s="312"/>
      <c r="R239" s="312"/>
      <c r="S239" s="312"/>
      <c r="T239" s="312"/>
      <c r="U239" s="312"/>
      <c r="V239" s="312"/>
      <c r="W239" s="312"/>
      <c r="X239" s="312"/>
      <c r="Y239" s="312"/>
      <c r="Z239" s="312"/>
      <c r="AA239" s="312"/>
      <c r="AB239" s="312"/>
      <c r="AC239" s="312"/>
      <c r="AD239" s="312"/>
      <c r="AE239" s="312"/>
      <c r="AF239" s="312"/>
      <c r="AG239" s="312"/>
      <c r="AH239" s="312"/>
      <c r="AI239" s="312"/>
      <c r="AJ239" s="312"/>
      <c r="AK239" s="312"/>
    </row>
    <row r="240" spans="1:37" x14ac:dyDescent="0.2">
      <c r="A240" s="312"/>
      <c r="B240" s="312"/>
      <c r="C240" s="313"/>
      <c r="D240" s="312"/>
      <c r="E240" s="312"/>
      <c r="F240" s="312"/>
      <c r="G240" s="312"/>
      <c r="H240" s="312"/>
      <c r="I240" s="312"/>
      <c r="J240" s="312"/>
      <c r="K240" s="312"/>
      <c r="L240" s="312"/>
      <c r="M240" s="312"/>
      <c r="N240" s="312"/>
      <c r="O240" s="312"/>
      <c r="P240" s="312"/>
      <c r="Q240" s="312"/>
      <c r="R240" s="312"/>
      <c r="S240" s="312"/>
      <c r="T240" s="312"/>
      <c r="U240" s="312"/>
      <c r="V240" s="312"/>
      <c r="W240" s="312"/>
      <c r="X240" s="312"/>
      <c r="Y240" s="312"/>
      <c r="Z240" s="312"/>
      <c r="AA240" s="312"/>
      <c r="AB240" s="312"/>
      <c r="AC240" s="312"/>
      <c r="AD240" s="312"/>
      <c r="AE240" s="312"/>
      <c r="AF240" s="312"/>
      <c r="AG240" s="312"/>
      <c r="AH240" s="312"/>
      <c r="AI240" s="312"/>
      <c r="AJ240" s="312"/>
      <c r="AK240" s="312"/>
    </row>
    <row r="241" spans="1:37" x14ac:dyDescent="0.2">
      <c r="A241" s="312"/>
      <c r="B241" s="312"/>
      <c r="C241" s="313"/>
      <c r="D241" s="312"/>
      <c r="E241" s="312"/>
      <c r="F241" s="312"/>
      <c r="G241" s="312"/>
      <c r="H241" s="312"/>
      <c r="I241" s="312"/>
      <c r="J241" s="312"/>
      <c r="K241" s="312"/>
      <c r="L241" s="312"/>
      <c r="M241" s="312"/>
      <c r="N241" s="312"/>
      <c r="O241" s="312"/>
      <c r="P241" s="312"/>
      <c r="Q241" s="312"/>
      <c r="R241" s="312"/>
      <c r="S241" s="312"/>
      <c r="T241" s="312"/>
      <c r="U241" s="312"/>
      <c r="V241" s="312"/>
      <c r="W241" s="312"/>
      <c r="X241" s="312"/>
      <c r="Y241" s="312"/>
      <c r="Z241" s="312"/>
      <c r="AA241" s="312"/>
      <c r="AB241" s="312"/>
      <c r="AC241" s="312"/>
      <c r="AD241" s="312"/>
      <c r="AE241" s="312"/>
      <c r="AF241" s="312"/>
      <c r="AG241" s="312"/>
      <c r="AH241" s="312"/>
      <c r="AI241" s="312"/>
      <c r="AJ241" s="312"/>
      <c r="AK241" s="312"/>
    </row>
    <row r="242" spans="1:37" x14ac:dyDescent="0.2">
      <c r="A242" s="312"/>
      <c r="B242" s="312"/>
      <c r="C242" s="313"/>
      <c r="D242" s="312"/>
      <c r="E242" s="312"/>
      <c r="F242" s="312"/>
      <c r="G242" s="312"/>
      <c r="H242" s="312"/>
      <c r="I242" s="312"/>
      <c r="J242" s="312"/>
      <c r="K242" s="312"/>
      <c r="L242" s="312"/>
      <c r="M242" s="312"/>
      <c r="N242" s="312"/>
      <c r="O242" s="312"/>
      <c r="P242" s="312"/>
      <c r="Q242" s="312"/>
      <c r="R242" s="312"/>
      <c r="S242" s="312"/>
      <c r="T242" s="312"/>
      <c r="U242" s="312"/>
      <c r="V242" s="312"/>
      <c r="W242" s="312"/>
      <c r="X242" s="312"/>
      <c r="Y242" s="312"/>
      <c r="Z242" s="312"/>
      <c r="AA242" s="312"/>
      <c r="AB242" s="312"/>
      <c r="AC242" s="312"/>
      <c r="AD242" s="312"/>
      <c r="AE242" s="312"/>
      <c r="AF242" s="312"/>
      <c r="AG242" s="312"/>
      <c r="AH242" s="312"/>
      <c r="AI242" s="312"/>
      <c r="AJ242" s="312"/>
      <c r="AK242" s="312"/>
    </row>
    <row r="243" spans="1:37" x14ac:dyDescent="0.2">
      <c r="A243" s="312"/>
      <c r="B243" s="312"/>
      <c r="C243" s="313"/>
      <c r="D243" s="312"/>
      <c r="E243" s="312"/>
      <c r="F243" s="312"/>
      <c r="G243" s="312"/>
      <c r="H243" s="312"/>
      <c r="I243" s="312"/>
      <c r="J243" s="312"/>
      <c r="K243" s="312"/>
      <c r="L243" s="312"/>
      <c r="M243" s="312"/>
      <c r="N243" s="312"/>
      <c r="O243" s="312"/>
      <c r="P243" s="312"/>
      <c r="Q243" s="312"/>
      <c r="R243" s="312"/>
      <c r="S243" s="312"/>
      <c r="T243" s="312"/>
      <c r="U243" s="312"/>
      <c r="V243" s="312"/>
      <c r="W243" s="312"/>
      <c r="X243" s="312"/>
      <c r="Y243" s="312"/>
      <c r="Z243" s="312"/>
      <c r="AA243" s="312"/>
      <c r="AB243" s="312"/>
      <c r="AC243" s="312"/>
      <c r="AD243" s="312"/>
      <c r="AE243" s="312"/>
      <c r="AF243" s="312"/>
      <c r="AG243" s="312"/>
      <c r="AH243" s="312"/>
      <c r="AI243" s="312"/>
      <c r="AJ243" s="312"/>
      <c r="AK243" s="312"/>
    </row>
    <row r="244" spans="1:37" x14ac:dyDescent="0.2">
      <c r="A244" s="312"/>
      <c r="B244" s="312"/>
      <c r="C244" s="313"/>
      <c r="D244" s="312"/>
      <c r="E244" s="312"/>
      <c r="F244" s="312"/>
      <c r="G244" s="312"/>
      <c r="H244" s="312"/>
      <c r="I244" s="312"/>
      <c r="J244" s="312"/>
      <c r="K244" s="312"/>
      <c r="L244" s="312"/>
      <c r="M244" s="312"/>
      <c r="N244" s="312"/>
      <c r="O244" s="312"/>
      <c r="P244" s="312"/>
      <c r="Q244" s="312"/>
      <c r="R244" s="312"/>
      <c r="S244" s="312"/>
      <c r="T244" s="312"/>
      <c r="U244" s="312"/>
      <c r="V244" s="312"/>
      <c r="W244" s="312"/>
      <c r="X244" s="312"/>
      <c r="Y244" s="312"/>
      <c r="Z244" s="312"/>
      <c r="AA244" s="312"/>
      <c r="AB244" s="312"/>
      <c r="AC244" s="312"/>
      <c r="AD244" s="312"/>
      <c r="AE244" s="312"/>
      <c r="AF244" s="312"/>
      <c r="AG244" s="312"/>
      <c r="AH244" s="312"/>
      <c r="AI244" s="312"/>
      <c r="AJ244" s="312"/>
      <c r="AK244" s="312"/>
    </row>
    <row r="245" spans="1:37" x14ac:dyDescent="0.2">
      <c r="A245" s="312"/>
      <c r="B245" s="312"/>
      <c r="C245" s="313"/>
      <c r="D245" s="312"/>
      <c r="E245" s="312"/>
      <c r="F245" s="312"/>
      <c r="G245" s="312"/>
      <c r="H245" s="312"/>
      <c r="I245" s="312"/>
      <c r="J245" s="312"/>
      <c r="K245" s="312"/>
      <c r="L245" s="312"/>
      <c r="M245" s="312"/>
      <c r="N245" s="312"/>
      <c r="O245" s="312"/>
      <c r="P245" s="312"/>
      <c r="Q245" s="312"/>
      <c r="R245" s="312"/>
      <c r="S245" s="312"/>
      <c r="T245" s="312"/>
      <c r="U245" s="312"/>
      <c r="V245" s="312"/>
      <c r="W245" s="312"/>
      <c r="X245" s="312"/>
      <c r="Y245" s="312"/>
      <c r="Z245" s="312"/>
      <c r="AA245" s="312"/>
      <c r="AB245" s="312"/>
      <c r="AC245" s="312"/>
      <c r="AD245" s="312"/>
      <c r="AE245" s="312"/>
      <c r="AF245" s="312"/>
      <c r="AG245" s="312"/>
      <c r="AH245" s="312"/>
      <c r="AI245" s="312"/>
      <c r="AJ245" s="312"/>
      <c r="AK245" s="312"/>
    </row>
    <row r="246" spans="1:37" x14ac:dyDescent="0.2">
      <c r="A246" s="312"/>
      <c r="B246" s="312"/>
      <c r="C246" s="313"/>
      <c r="D246" s="312"/>
      <c r="E246" s="312"/>
      <c r="F246" s="312"/>
      <c r="G246" s="312"/>
      <c r="H246" s="312"/>
      <c r="I246" s="312"/>
      <c r="J246" s="312"/>
      <c r="K246" s="312"/>
      <c r="L246" s="312"/>
      <c r="M246" s="312"/>
      <c r="N246" s="312"/>
      <c r="O246" s="312"/>
      <c r="P246" s="312"/>
      <c r="Q246" s="312"/>
      <c r="R246" s="312"/>
      <c r="S246" s="312"/>
      <c r="T246" s="312"/>
      <c r="U246" s="312"/>
      <c r="V246" s="312"/>
      <c r="W246" s="312"/>
      <c r="X246" s="312"/>
      <c r="Y246" s="312"/>
      <c r="Z246" s="312"/>
      <c r="AA246" s="312"/>
      <c r="AB246" s="312"/>
      <c r="AC246" s="312"/>
      <c r="AD246" s="312"/>
      <c r="AE246" s="312"/>
      <c r="AF246" s="312"/>
      <c r="AG246" s="312"/>
      <c r="AH246" s="312"/>
      <c r="AI246" s="312"/>
      <c r="AJ246" s="312"/>
      <c r="AK246" s="312"/>
    </row>
    <row r="247" spans="1:37" x14ac:dyDescent="0.2">
      <c r="A247" s="312"/>
      <c r="B247" s="312"/>
      <c r="C247" s="313"/>
      <c r="D247" s="312"/>
      <c r="E247" s="312"/>
      <c r="F247" s="312"/>
      <c r="G247" s="312"/>
      <c r="H247" s="312"/>
      <c r="I247" s="312"/>
      <c r="J247" s="312"/>
      <c r="K247" s="312"/>
      <c r="L247" s="312"/>
      <c r="M247" s="312"/>
      <c r="N247" s="312"/>
      <c r="O247" s="312"/>
      <c r="P247" s="312"/>
      <c r="Q247" s="312"/>
      <c r="R247" s="312"/>
      <c r="S247" s="312"/>
      <c r="T247" s="312"/>
      <c r="U247" s="312"/>
      <c r="V247" s="312"/>
      <c r="W247" s="312"/>
      <c r="X247" s="312"/>
      <c r="Y247" s="312"/>
      <c r="Z247" s="312"/>
      <c r="AA247" s="312"/>
      <c r="AB247" s="312"/>
      <c r="AC247" s="312"/>
      <c r="AD247" s="312"/>
      <c r="AE247" s="312"/>
      <c r="AF247" s="312"/>
      <c r="AG247" s="312"/>
      <c r="AH247" s="312"/>
      <c r="AI247" s="312"/>
      <c r="AJ247" s="312"/>
      <c r="AK247" s="312"/>
    </row>
    <row r="248" spans="1:37" x14ac:dyDescent="0.2">
      <c r="A248" s="312"/>
      <c r="B248" s="312"/>
      <c r="C248" s="313"/>
      <c r="D248" s="312"/>
      <c r="E248" s="312"/>
      <c r="F248" s="312"/>
      <c r="G248" s="312"/>
      <c r="H248" s="312"/>
      <c r="I248" s="312"/>
      <c r="J248" s="312"/>
      <c r="K248" s="312"/>
      <c r="L248" s="312"/>
      <c r="M248" s="312"/>
      <c r="N248" s="312"/>
      <c r="O248" s="312"/>
      <c r="P248" s="312"/>
      <c r="Q248" s="312"/>
      <c r="R248" s="312"/>
      <c r="S248" s="312"/>
      <c r="T248" s="312"/>
      <c r="U248" s="312"/>
      <c r="V248" s="312"/>
      <c r="W248" s="312"/>
      <c r="X248" s="312"/>
      <c r="Y248" s="312"/>
      <c r="Z248" s="312"/>
      <c r="AA248" s="312"/>
      <c r="AB248" s="312"/>
      <c r="AC248" s="312"/>
      <c r="AD248" s="312"/>
      <c r="AE248" s="312"/>
      <c r="AF248" s="312"/>
      <c r="AG248" s="312"/>
      <c r="AH248" s="312"/>
      <c r="AI248" s="312"/>
      <c r="AJ248" s="312"/>
      <c r="AK248" s="312"/>
    </row>
    <row r="249" spans="1:37" x14ac:dyDescent="0.2">
      <c r="A249" s="312"/>
      <c r="B249" s="312"/>
      <c r="C249" s="313"/>
      <c r="D249" s="312"/>
      <c r="E249" s="312"/>
      <c r="F249" s="312"/>
      <c r="G249" s="312"/>
      <c r="H249" s="312"/>
      <c r="I249" s="312"/>
      <c r="J249" s="312"/>
      <c r="K249" s="312"/>
      <c r="L249" s="312"/>
      <c r="M249" s="312"/>
      <c r="N249" s="312"/>
      <c r="O249" s="312"/>
      <c r="P249" s="312"/>
      <c r="Q249" s="312"/>
      <c r="R249" s="312"/>
      <c r="S249" s="312"/>
      <c r="T249" s="312"/>
      <c r="U249" s="312"/>
      <c r="V249" s="312"/>
      <c r="W249" s="312"/>
      <c r="X249" s="312"/>
      <c r="Y249" s="312"/>
      <c r="Z249" s="312"/>
      <c r="AA249" s="312"/>
      <c r="AB249" s="312"/>
      <c r="AC249" s="312"/>
      <c r="AD249" s="312"/>
      <c r="AE249" s="312"/>
      <c r="AF249" s="312"/>
      <c r="AG249" s="312"/>
      <c r="AH249" s="312"/>
      <c r="AI249" s="312"/>
      <c r="AJ249" s="312"/>
      <c r="AK249" s="312"/>
    </row>
    <row r="250" spans="1:37" x14ac:dyDescent="0.2">
      <c r="A250" s="312"/>
      <c r="B250" s="312"/>
      <c r="C250" s="313"/>
      <c r="D250" s="312"/>
      <c r="E250" s="312"/>
      <c r="F250" s="312"/>
      <c r="G250" s="312"/>
      <c r="H250" s="312"/>
      <c r="I250" s="312"/>
      <c r="J250" s="312"/>
      <c r="K250" s="312"/>
      <c r="L250" s="312"/>
      <c r="M250" s="312"/>
      <c r="N250" s="312"/>
      <c r="O250" s="312"/>
      <c r="P250" s="312"/>
      <c r="Q250" s="312"/>
      <c r="R250" s="312"/>
      <c r="S250" s="312"/>
      <c r="T250" s="312"/>
      <c r="U250" s="312"/>
      <c r="V250" s="312"/>
      <c r="W250" s="312"/>
      <c r="X250" s="312"/>
      <c r="Y250" s="312"/>
      <c r="Z250" s="312"/>
      <c r="AA250" s="312"/>
      <c r="AB250" s="312"/>
      <c r="AC250" s="312"/>
      <c r="AD250" s="312"/>
      <c r="AE250" s="312"/>
      <c r="AF250" s="312"/>
      <c r="AG250" s="312"/>
      <c r="AH250" s="312"/>
      <c r="AI250" s="312"/>
      <c r="AJ250" s="312"/>
      <c r="AK250" s="312"/>
    </row>
    <row r="251" spans="1:37" x14ac:dyDescent="0.2">
      <c r="A251" s="312"/>
      <c r="B251" s="312"/>
      <c r="C251" s="313"/>
      <c r="D251" s="312"/>
      <c r="E251" s="312"/>
      <c r="F251" s="312"/>
      <c r="G251" s="312"/>
      <c r="H251" s="312"/>
      <c r="I251" s="312"/>
      <c r="J251" s="312"/>
      <c r="K251" s="312"/>
      <c r="L251" s="312"/>
      <c r="M251" s="312"/>
      <c r="N251" s="312"/>
      <c r="O251" s="312"/>
      <c r="P251" s="312"/>
      <c r="Q251" s="312"/>
      <c r="R251" s="312"/>
      <c r="S251" s="312"/>
      <c r="T251" s="312"/>
      <c r="U251" s="312"/>
      <c r="V251" s="312"/>
      <c r="W251" s="312"/>
      <c r="X251" s="312"/>
      <c r="Y251" s="312"/>
      <c r="Z251" s="312"/>
      <c r="AA251" s="312"/>
      <c r="AB251" s="312"/>
      <c r="AC251" s="312"/>
      <c r="AD251" s="312"/>
      <c r="AE251" s="312"/>
      <c r="AF251" s="312"/>
      <c r="AG251" s="312"/>
      <c r="AH251" s="312"/>
      <c r="AI251" s="312"/>
      <c r="AJ251" s="312"/>
      <c r="AK251" s="312"/>
    </row>
    <row r="252" spans="1:37" x14ac:dyDescent="0.2">
      <c r="A252" s="312"/>
      <c r="B252" s="312"/>
      <c r="C252" s="313"/>
      <c r="D252" s="312"/>
      <c r="E252" s="312"/>
      <c r="F252" s="312"/>
      <c r="G252" s="312"/>
      <c r="H252" s="312"/>
      <c r="I252" s="312"/>
      <c r="J252" s="312"/>
      <c r="K252" s="312"/>
      <c r="L252" s="312"/>
      <c r="M252" s="312"/>
      <c r="N252" s="312"/>
      <c r="O252" s="312"/>
      <c r="P252" s="312"/>
      <c r="Q252" s="312"/>
      <c r="R252" s="312"/>
      <c r="S252" s="312"/>
      <c r="T252" s="312"/>
      <c r="U252" s="312"/>
      <c r="V252" s="312"/>
      <c r="W252" s="312"/>
      <c r="X252" s="312"/>
      <c r="Y252" s="312"/>
      <c r="Z252" s="312"/>
      <c r="AA252" s="312"/>
      <c r="AB252" s="312"/>
      <c r="AC252" s="312"/>
      <c r="AD252" s="312"/>
      <c r="AE252" s="312"/>
      <c r="AF252" s="312"/>
      <c r="AG252" s="312"/>
      <c r="AH252" s="312"/>
      <c r="AI252" s="312"/>
      <c r="AJ252" s="312"/>
      <c r="AK252" s="312"/>
    </row>
    <row r="253" spans="1:37" x14ac:dyDescent="0.2">
      <c r="A253" s="312"/>
      <c r="B253" s="312"/>
      <c r="C253" s="313"/>
      <c r="D253" s="312"/>
      <c r="E253" s="312"/>
      <c r="F253" s="312"/>
      <c r="G253" s="312"/>
      <c r="H253" s="312"/>
      <c r="I253" s="312"/>
      <c r="J253" s="312"/>
      <c r="K253" s="312"/>
      <c r="L253" s="312"/>
      <c r="M253" s="312"/>
      <c r="N253" s="312"/>
      <c r="O253" s="312"/>
      <c r="P253" s="312"/>
      <c r="Q253" s="312"/>
      <c r="R253" s="312"/>
      <c r="S253" s="312"/>
      <c r="T253" s="312"/>
      <c r="U253" s="312"/>
      <c r="V253" s="312"/>
      <c r="W253" s="312"/>
      <c r="X253" s="312"/>
      <c r="Y253" s="312"/>
      <c r="Z253" s="312"/>
      <c r="AA253" s="312"/>
      <c r="AB253" s="312"/>
      <c r="AC253" s="312"/>
      <c r="AD253" s="312"/>
      <c r="AE253" s="312"/>
      <c r="AF253" s="312"/>
      <c r="AG253" s="312"/>
      <c r="AH253" s="312"/>
      <c r="AI253" s="312"/>
      <c r="AJ253" s="312"/>
      <c r="AK253" s="312"/>
    </row>
    <row r="254" spans="1:37" x14ac:dyDescent="0.2">
      <c r="A254" s="312"/>
      <c r="B254" s="312"/>
      <c r="C254" s="313"/>
      <c r="D254" s="312"/>
      <c r="E254" s="312"/>
      <c r="F254" s="312"/>
      <c r="G254" s="312"/>
      <c r="H254" s="312"/>
      <c r="I254" s="312"/>
      <c r="J254" s="312"/>
      <c r="K254" s="312"/>
      <c r="L254" s="312"/>
      <c r="M254" s="312"/>
      <c r="N254" s="312"/>
      <c r="O254" s="312"/>
      <c r="P254" s="312"/>
      <c r="Q254" s="312"/>
      <c r="R254" s="312"/>
      <c r="S254" s="312"/>
      <c r="T254" s="312"/>
      <c r="U254" s="312"/>
      <c r="V254" s="312"/>
      <c r="W254" s="312"/>
      <c r="X254" s="312"/>
      <c r="Y254" s="312"/>
      <c r="Z254" s="312"/>
      <c r="AA254" s="312"/>
      <c r="AB254" s="312"/>
      <c r="AC254" s="312"/>
      <c r="AD254" s="312"/>
      <c r="AE254" s="312"/>
      <c r="AF254" s="312"/>
      <c r="AG254" s="312"/>
      <c r="AH254" s="312"/>
      <c r="AI254" s="312"/>
      <c r="AJ254" s="312"/>
      <c r="AK254" s="312"/>
    </row>
    <row r="255" spans="1:37" x14ac:dyDescent="0.2">
      <c r="A255" s="312"/>
      <c r="B255" s="312"/>
      <c r="C255" s="313"/>
      <c r="D255" s="312"/>
      <c r="E255" s="312"/>
      <c r="F255" s="312"/>
      <c r="G255" s="312"/>
      <c r="H255" s="312"/>
      <c r="I255" s="312"/>
      <c r="J255" s="312"/>
      <c r="K255" s="312"/>
      <c r="L255" s="312"/>
      <c r="M255" s="312"/>
      <c r="N255" s="312"/>
      <c r="O255" s="312"/>
      <c r="P255" s="312"/>
      <c r="Q255" s="312"/>
      <c r="R255" s="312"/>
      <c r="S255" s="312"/>
      <c r="T255" s="312"/>
      <c r="U255" s="312"/>
      <c r="V255" s="312"/>
      <c r="W255" s="312"/>
      <c r="X255" s="312"/>
      <c r="Y255" s="312"/>
      <c r="Z255" s="312"/>
      <c r="AA255" s="312"/>
      <c r="AB255" s="312"/>
      <c r="AC255" s="312"/>
      <c r="AD255" s="312"/>
      <c r="AE255" s="312"/>
      <c r="AF255" s="312"/>
      <c r="AG255" s="312"/>
      <c r="AH255" s="312"/>
      <c r="AI255" s="312"/>
      <c r="AJ255" s="312"/>
      <c r="AK255" s="312"/>
    </row>
    <row r="256" spans="1:37" x14ac:dyDescent="0.2">
      <c r="A256" s="312"/>
      <c r="B256" s="312"/>
      <c r="C256" s="313"/>
      <c r="D256" s="312"/>
      <c r="E256" s="312"/>
      <c r="F256" s="312"/>
      <c r="G256" s="312"/>
      <c r="H256" s="312"/>
      <c r="I256" s="312"/>
      <c r="J256" s="312"/>
      <c r="K256" s="312"/>
      <c r="L256" s="312"/>
      <c r="M256" s="312"/>
      <c r="N256" s="312"/>
      <c r="O256" s="312"/>
      <c r="P256" s="312"/>
      <c r="Q256" s="312"/>
      <c r="R256" s="312"/>
      <c r="S256" s="312"/>
      <c r="T256" s="312"/>
      <c r="U256" s="312"/>
      <c r="V256" s="312"/>
      <c r="W256" s="312"/>
      <c r="X256" s="312"/>
      <c r="Y256" s="312"/>
      <c r="Z256" s="312"/>
      <c r="AA256" s="312"/>
      <c r="AB256" s="312"/>
      <c r="AC256" s="312"/>
      <c r="AD256" s="312"/>
      <c r="AE256" s="312"/>
      <c r="AF256" s="312"/>
      <c r="AG256" s="312"/>
      <c r="AH256" s="312"/>
      <c r="AI256" s="312"/>
      <c r="AJ256" s="312"/>
      <c r="AK256" s="312"/>
    </row>
    <row r="257" spans="1:37" x14ac:dyDescent="0.2">
      <c r="A257" s="312"/>
      <c r="B257" s="312"/>
      <c r="C257" s="313"/>
      <c r="D257" s="312"/>
      <c r="E257" s="312"/>
      <c r="F257" s="312"/>
      <c r="G257" s="312"/>
      <c r="H257" s="312"/>
      <c r="I257" s="312"/>
      <c r="J257" s="312"/>
      <c r="K257" s="312"/>
      <c r="L257" s="312"/>
      <c r="M257" s="312"/>
      <c r="N257" s="312"/>
      <c r="O257" s="312"/>
      <c r="P257" s="312"/>
      <c r="Q257" s="312"/>
      <c r="R257" s="312"/>
      <c r="S257" s="312"/>
      <c r="T257" s="312"/>
      <c r="U257" s="312"/>
      <c r="V257" s="312"/>
      <c r="W257" s="312"/>
      <c r="X257" s="312"/>
      <c r="Y257" s="312"/>
      <c r="Z257" s="312"/>
      <c r="AA257" s="312"/>
      <c r="AB257" s="312"/>
      <c r="AC257" s="312"/>
      <c r="AD257" s="312"/>
      <c r="AE257" s="312"/>
      <c r="AF257" s="312"/>
      <c r="AG257" s="312"/>
      <c r="AH257" s="312"/>
      <c r="AI257" s="312"/>
      <c r="AJ257" s="312"/>
      <c r="AK257" s="312"/>
    </row>
    <row r="258" spans="1:37" x14ac:dyDescent="0.2">
      <c r="A258" s="312"/>
      <c r="B258" s="312"/>
      <c r="C258" s="313"/>
      <c r="D258" s="312"/>
      <c r="E258" s="312"/>
      <c r="F258" s="312"/>
      <c r="G258" s="312"/>
      <c r="H258" s="312"/>
      <c r="I258" s="312"/>
      <c r="J258" s="312"/>
      <c r="K258" s="312"/>
      <c r="L258" s="312"/>
      <c r="M258" s="312"/>
      <c r="N258" s="312"/>
      <c r="O258" s="312"/>
      <c r="P258" s="312"/>
      <c r="Q258" s="312"/>
      <c r="R258" s="312"/>
      <c r="S258" s="312"/>
      <c r="T258" s="312"/>
      <c r="U258" s="312"/>
      <c r="V258" s="312"/>
      <c r="W258" s="312"/>
      <c r="X258" s="312"/>
      <c r="Y258" s="312"/>
      <c r="Z258" s="312"/>
      <c r="AA258" s="312"/>
      <c r="AB258" s="312"/>
      <c r="AC258" s="312"/>
      <c r="AD258" s="312"/>
      <c r="AE258" s="312"/>
      <c r="AF258" s="312"/>
      <c r="AG258" s="312"/>
      <c r="AH258" s="312"/>
      <c r="AI258" s="312"/>
      <c r="AJ258" s="312"/>
      <c r="AK258" s="312"/>
    </row>
    <row r="259" spans="1:37" x14ac:dyDescent="0.2">
      <c r="A259" s="312"/>
      <c r="B259" s="312"/>
      <c r="C259" s="313"/>
      <c r="D259" s="312"/>
      <c r="E259" s="312"/>
      <c r="F259" s="312"/>
      <c r="G259" s="312"/>
      <c r="H259" s="312"/>
      <c r="I259" s="312"/>
      <c r="J259" s="312"/>
      <c r="K259" s="312"/>
      <c r="L259" s="312"/>
      <c r="M259" s="312"/>
      <c r="N259" s="312"/>
      <c r="O259" s="312"/>
      <c r="P259" s="312"/>
      <c r="Q259" s="312"/>
      <c r="R259" s="312"/>
      <c r="S259" s="312"/>
      <c r="T259" s="312"/>
      <c r="U259" s="312"/>
      <c r="V259" s="312"/>
      <c r="W259" s="312"/>
      <c r="X259" s="312"/>
      <c r="Y259" s="312"/>
      <c r="Z259" s="312"/>
      <c r="AA259" s="312"/>
      <c r="AB259" s="312"/>
      <c r="AC259" s="312"/>
      <c r="AD259" s="312"/>
      <c r="AE259" s="312"/>
      <c r="AF259" s="312"/>
      <c r="AG259" s="312"/>
      <c r="AH259" s="312"/>
      <c r="AI259" s="312"/>
      <c r="AJ259" s="312"/>
      <c r="AK259" s="312"/>
    </row>
    <row r="260" spans="1:37" x14ac:dyDescent="0.2">
      <c r="A260" s="312"/>
      <c r="B260" s="312"/>
      <c r="C260" s="313"/>
      <c r="D260" s="312"/>
      <c r="E260" s="312"/>
      <c r="F260" s="312"/>
      <c r="G260" s="312"/>
      <c r="H260" s="312"/>
      <c r="I260" s="312"/>
      <c r="J260" s="312"/>
      <c r="K260" s="312"/>
      <c r="L260" s="312"/>
      <c r="M260" s="312"/>
      <c r="N260" s="312"/>
      <c r="O260" s="312"/>
      <c r="P260" s="312"/>
      <c r="Q260" s="312"/>
      <c r="R260" s="312"/>
      <c r="S260" s="312"/>
      <c r="T260" s="312"/>
      <c r="U260" s="312"/>
      <c r="V260" s="312"/>
      <c r="W260" s="312"/>
      <c r="X260" s="312"/>
      <c r="Y260" s="312"/>
      <c r="Z260" s="312"/>
      <c r="AA260" s="312"/>
      <c r="AB260" s="312"/>
      <c r="AC260" s="312"/>
      <c r="AD260" s="312"/>
      <c r="AE260" s="312"/>
      <c r="AF260" s="312"/>
      <c r="AG260" s="312"/>
      <c r="AH260" s="312"/>
      <c r="AI260" s="312"/>
      <c r="AJ260" s="312"/>
      <c r="AK260" s="312"/>
    </row>
    <row r="261" spans="1:37" x14ac:dyDescent="0.2">
      <c r="A261" s="312"/>
      <c r="B261" s="312"/>
      <c r="C261" s="313"/>
      <c r="D261" s="312"/>
      <c r="E261" s="312"/>
      <c r="F261" s="312"/>
      <c r="G261" s="312"/>
      <c r="H261" s="312"/>
      <c r="I261" s="312"/>
      <c r="J261" s="312"/>
      <c r="K261" s="312"/>
      <c r="L261" s="312"/>
      <c r="M261" s="312"/>
      <c r="N261" s="312"/>
      <c r="O261" s="312"/>
      <c r="P261" s="312"/>
      <c r="Q261" s="312"/>
      <c r="R261" s="312"/>
      <c r="S261" s="312"/>
      <c r="T261" s="312"/>
      <c r="U261" s="312"/>
      <c r="V261" s="312"/>
      <c r="W261" s="312"/>
      <c r="X261" s="312"/>
      <c r="Y261" s="312"/>
      <c r="Z261" s="312"/>
      <c r="AA261" s="312"/>
      <c r="AB261" s="312"/>
      <c r="AC261" s="312"/>
      <c r="AD261" s="312"/>
      <c r="AE261" s="312"/>
      <c r="AF261" s="312"/>
      <c r="AG261" s="312"/>
      <c r="AH261" s="312"/>
      <c r="AI261" s="312"/>
      <c r="AJ261" s="312"/>
      <c r="AK261" s="312"/>
    </row>
    <row r="262" spans="1:37" x14ac:dyDescent="0.2">
      <c r="A262" s="312"/>
      <c r="B262" s="312"/>
      <c r="C262" s="313"/>
      <c r="D262" s="312"/>
      <c r="E262" s="312"/>
      <c r="F262" s="312"/>
      <c r="G262" s="312"/>
      <c r="H262" s="312"/>
      <c r="I262" s="312"/>
      <c r="J262" s="312"/>
      <c r="K262" s="312"/>
      <c r="L262" s="312"/>
      <c r="M262" s="312"/>
      <c r="N262" s="312"/>
      <c r="O262" s="312"/>
      <c r="P262" s="312"/>
      <c r="Q262" s="312"/>
      <c r="R262" s="312"/>
      <c r="S262" s="312"/>
      <c r="T262" s="312"/>
      <c r="U262" s="312"/>
      <c r="V262" s="312"/>
      <c r="W262" s="312"/>
      <c r="X262" s="312"/>
      <c r="Y262" s="312"/>
      <c r="Z262" s="312"/>
      <c r="AA262" s="312"/>
      <c r="AB262" s="312"/>
      <c r="AC262" s="312"/>
      <c r="AD262" s="312"/>
      <c r="AE262" s="312"/>
      <c r="AF262" s="312"/>
      <c r="AG262" s="312"/>
      <c r="AH262" s="312"/>
      <c r="AI262" s="312"/>
      <c r="AJ262" s="312"/>
      <c r="AK262" s="312"/>
    </row>
    <row r="263" spans="1:37" x14ac:dyDescent="0.2">
      <c r="A263" s="312"/>
      <c r="B263" s="312"/>
      <c r="C263" s="313"/>
      <c r="D263" s="312"/>
      <c r="E263" s="312"/>
      <c r="F263" s="312"/>
      <c r="G263" s="312"/>
      <c r="H263" s="312"/>
      <c r="I263" s="312"/>
      <c r="J263" s="312"/>
      <c r="K263" s="312"/>
      <c r="L263" s="312"/>
      <c r="M263" s="312"/>
      <c r="N263" s="312"/>
      <c r="O263" s="312"/>
      <c r="P263" s="312"/>
      <c r="Q263" s="312"/>
      <c r="R263" s="312"/>
      <c r="S263" s="312"/>
      <c r="T263" s="312"/>
      <c r="U263" s="312"/>
      <c r="V263" s="312"/>
      <c r="W263" s="312"/>
      <c r="X263" s="312"/>
      <c r="Y263" s="312"/>
      <c r="Z263" s="312"/>
      <c r="AA263" s="312"/>
      <c r="AB263" s="312"/>
      <c r="AC263" s="312"/>
      <c r="AD263" s="312"/>
      <c r="AE263" s="312"/>
      <c r="AF263" s="312"/>
      <c r="AG263" s="312"/>
      <c r="AH263" s="312"/>
      <c r="AI263" s="312"/>
      <c r="AJ263" s="312"/>
      <c r="AK263" s="312"/>
    </row>
    <row r="264" spans="1:37" x14ac:dyDescent="0.2">
      <c r="A264" s="312"/>
      <c r="B264" s="312"/>
      <c r="C264" s="313"/>
      <c r="D264" s="312"/>
      <c r="E264" s="312"/>
      <c r="F264" s="312"/>
      <c r="G264" s="312"/>
      <c r="H264" s="312"/>
      <c r="I264" s="312"/>
      <c r="J264" s="312"/>
      <c r="K264" s="312"/>
      <c r="L264" s="312"/>
      <c r="M264" s="312"/>
      <c r="N264" s="312"/>
      <c r="O264" s="312"/>
      <c r="P264" s="312"/>
      <c r="Q264" s="312"/>
      <c r="R264" s="312"/>
      <c r="S264" s="312"/>
      <c r="T264" s="312"/>
      <c r="U264" s="312"/>
      <c r="V264" s="312"/>
      <c r="W264" s="312"/>
      <c r="X264" s="312"/>
      <c r="Y264" s="312"/>
      <c r="Z264" s="312"/>
      <c r="AA264" s="312"/>
      <c r="AB264" s="312"/>
      <c r="AC264" s="312"/>
      <c r="AD264" s="312"/>
      <c r="AE264" s="312"/>
      <c r="AF264" s="312"/>
      <c r="AG264" s="312"/>
      <c r="AH264" s="312"/>
      <c r="AI264" s="312"/>
      <c r="AJ264" s="312"/>
      <c r="AK264" s="312"/>
    </row>
    <row r="265" spans="1:37" x14ac:dyDescent="0.2">
      <c r="A265" s="312"/>
      <c r="B265" s="312"/>
      <c r="C265" s="313"/>
      <c r="D265" s="312"/>
      <c r="E265" s="312"/>
      <c r="F265" s="312"/>
      <c r="G265" s="312"/>
      <c r="H265" s="312"/>
      <c r="I265" s="312"/>
      <c r="J265" s="312"/>
      <c r="K265" s="312"/>
      <c r="L265" s="312"/>
      <c r="M265" s="312"/>
      <c r="N265" s="312"/>
      <c r="O265" s="312"/>
      <c r="P265" s="312"/>
      <c r="Q265" s="312"/>
      <c r="R265" s="312"/>
      <c r="S265" s="312"/>
      <c r="T265" s="312"/>
      <c r="U265" s="312"/>
      <c r="V265" s="312"/>
      <c r="W265" s="312"/>
      <c r="X265" s="312"/>
      <c r="Y265" s="312"/>
      <c r="Z265" s="312"/>
      <c r="AA265" s="312"/>
      <c r="AB265" s="312"/>
      <c r="AC265" s="312"/>
      <c r="AD265" s="312"/>
      <c r="AE265" s="312"/>
      <c r="AF265" s="312"/>
      <c r="AG265" s="312"/>
      <c r="AH265" s="312"/>
      <c r="AI265" s="312"/>
      <c r="AJ265" s="312"/>
      <c r="AK265" s="312"/>
    </row>
    <row r="266" spans="1:37" x14ac:dyDescent="0.2">
      <c r="A266" s="312"/>
      <c r="B266" s="312"/>
      <c r="C266" s="313"/>
      <c r="D266" s="312"/>
      <c r="E266" s="312"/>
      <c r="F266" s="312"/>
      <c r="G266" s="312"/>
      <c r="H266" s="312"/>
      <c r="I266" s="312"/>
      <c r="J266" s="312"/>
      <c r="K266" s="312"/>
      <c r="L266" s="312"/>
      <c r="M266" s="312"/>
      <c r="N266" s="312"/>
      <c r="O266" s="312"/>
      <c r="P266" s="312"/>
      <c r="Q266" s="312"/>
      <c r="R266" s="312"/>
      <c r="S266" s="312"/>
      <c r="T266" s="312"/>
      <c r="U266" s="312"/>
      <c r="V266" s="312"/>
      <c r="W266" s="312"/>
      <c r="X266" s="312"/>
      <c r="Y266" s="312"/>
      <c r="Z266" s="312"/>
      <c r="AA266" s="312"/>
      <c r="AB266" s="312"/>
      <c r="AC266" s="312"/>
      <c r="AD266" s="312"/>
      <c r="AE266" s="312"/>
      <c r="AF266" s="312"/>
      <c r="AG266" s="312"/>
      <c r="AH266" s="312"/>
      <c r="AI266" s="312"/>
      <c r="AJ266" s="312"/>
      <c r="AK266" s="312"/>
    </row>
    <row r="267" spans="1:37" x14ac:dyDescent="0.2">
      <c r="A267" s="312"/>
      <c r="B267" s="312"/>
      <c r="C267" s="313"/>
      <c r="D267" s="312"/>
      <c r="E267" s="312"/>
      <c r="F267" s="312"/>
      <c r="G267" s="312"/>
      <c r="H267" s="312"/>
      <c r="I267" s="312"/>
      <c r="J267" s="312"/>
      <c r="K267" s="312"/>
      <c r="L267" s="312"/>
      <c r="M267" s="312"/>
      <c r="N267" s="312"/>
      <c r="O267" s="312"/>
      <c r="P267" s="312"/>
      <c r="Q267" s="312"/>
      <c r="R267" s="312"/>
      <c r="S267" s="312"/>
      <c r="T267" s="312"/>
      <c r="U267" s="312"/>
      <c r="V267" s="312"/>
      <c r="W267" s="312"/>
      <c r="X267" s="312"/>
      <c r="Y267" s="312"/>
      <c r="Z267" s="312"/>
      <c r="AA267" s="312"/>
      <c r="AB267" s="312"/>
      <c r="AC267" s="312"/>
      <c r="AD267" s="312"/>
      <c r="AE267" s="312"/>
      <c r="AF267" s="312"/>
      <c r="AG267" s="312"/>
      <c r="AH267" s="312"/>
      <c r="AI267" s="312"/>
      <c r="AJ267" s="312"/>
      <c r="AK267" s="312"/>
    </row>
    <row r="268" spans="1:37" x14ac:dyDescent="0.2">
      <c r="A268" s="312"/>
      <c r="B268" s="312"/>
      <c r="C268" s="313"/>
      <c r="D268" s="312"/>
      <c r="E268" s="312"/>
      <c r="F268" s="312"/>
      <c r="G268" s="312"/>
      <c r="H268" s="312"/>
      <c r="I268" s="312"/>
      <c r="J268" s="312"/>
      <c r="K268" s="312"/>
      <c r="L268" s="312"/>
      <c r="M268" s="312"/>
      <c r="N268" s="312"/>
      <c r="O268" s="312"/>
      <c r="P268" s="312"/>
      <c r="Q268" s="312"/>
      <c r="R268" s="312"/>
      <c r="S268" s="312"/>
      <c r="T268" s="312"/>
      <c r="U268" s="312"/>
      <c r="V268" s="312"/>
      <c r="W268" s="312"/>
      <c r="X268" s="312"/>
      <c r="Y268" s="312"/>
      <c r="Z268" s="312"/>
      <c r="AA268" s="312"/>
      <c r="AB268" s="312"/>
      <c r="AC268" s="312"/>
      <c r="AD268" s="312"/>
      <c r="AE268" s="312"/>
      <c r="AF268" s="312"/>
      <c r="AG268" s="312"/>
      <c r="AH268" s="312"/>
      <c r="AI268" s="312"/>
      <c r="AJ268" s="312"/>
      <c r="AK268" s="312"/>
    </row>
    <row r="269" spans="1:37" x14ac:dyDescent="0.2">
      <c r="A269" s="312"/>
      <c r="B269" s="312"/>
      <c r="C269" s="313"/>
      <c r="D269" s="312"/>
      <c r="E269" s="312"/>
      <c r="F269" s="312"/>
      <c r="G269" s="312"/>
      <c r="H269" s="312"/>
      <c r="I269" s="312"/>
      <c r="J269" s="312"/>
      <c r="K269" s="312"/>
      <c r="L269" s="312"/>
      <c r="M269" s="312"/>
      <c r="N269" s="312"/>
      <c r="O269" s="312"/>
      <c r="P269" s="312"/>
      <c r="Q269" s="312"/>
      <c r="R269" s="312"/>
      <c r="S269" s="312"/>
      <c r="T269" s="312"/>
      <c r="U269" s="312"/>
      <c r="V269" s="312"/>
      <c r="W269" s="312"/>
      <c r="X269" s="312"/>
      <c r="Y269" s="312"/>
      <c r="Z269" s="312"/>
      <c r="AA269" s="312"/>
      <c r="AB269" s="312"/>
      <c r="AC269" s="312"/>
      <c r="AD269" s="312"/>
      <c r="AE269" s="312"/>
      <c r="AF269" s="312"/>
      <c r="AG269" s="312"/>
      <c r="AH269" s="312"/>
      <c r="AI269" s="312"/>
      <c r="AJ269" s="312"/>
      <c r="AK269" s="312"/>
    </row>
    <row r="270" spans="1:37" x14ac:dyDescent="0.2">
      <c r="A270" s="312"/>
      <c r="B270" s="312"/>
      <c r="C270" s="313"/>
      <c r="D270" s="312"/>
      <c r="E270" s="312"/>
      <c r="F270" s="312"/>
      <c r="G270" s="312"/>
      <c r="H270" s="312"/>
      <c r="I270" s="312"/>
      <c r="J270" s="312"/>
      <c r="K270" s="312"/>
      <c r="L270" s="312"/>
      <c r="M270" s="312"/>
      <c r="N270" s="312"/>
      <c r="O270" s="312"/>
      <c r="P270" s="312"/>
      <c r="Q270" s="312"/>
      <c r="R270" s="312"/>
      <c r="S270" s="312"/>
      <c r="T270" s="312"/>
      <c r="U270" s="312"/>
      <c r="V270" s="312"/>
      <c r="W270" s="312"/>
      <c r="X270" s="312"/>
      <c r="Y270" s="312"/>
      <c r="Z270" s="312"/>
      <c r="AA270" s="312"/>
      <c r="AB270" s="312"/>
      <c r="AC270" s="312"/>
      <c r="AD270" s="312"/>
      <c r="AE270" s="312"/>
      <c r="AF270" s="312"/>
      <c r="AG270" s="312"/>
      <c r="AH270" s="312"/>
      <c r="AI270" s="312"/>
      <c r="AJ270" s="312"/>
      <c r="AK270" s="312"/>
    </row>
    <row r="271" spans="1:37" x14ac:dyDescent="0.2">
      <c r="A271" s="312"/>
      <c r="B271" s="312"/>
      <c r="C271" s="313"/>
      <c r="D271" s="312"/>
      <c r="E271" s="312"/>
      <c r="F271" s="312"/>
      <c r="G271" s="312"/>
      <c r="H271" s="312"/>
      <c r="I271" s="312"/>
      <c r="J271" s="312"/>
      <c r="K271" s="312"/>
      <c r="L271" s="312"/>
      <c r="M271" s="312"/>
      <c r="N271" s="312"/>
      <c r="O271" s="312"/>
      <c r="P271" s="312"/>
      <c r="Q271" s="312"/>
      <c r="R271" s="312"/>
      <c r="S271" s="312"/>
      <c r="T271" s="312"/>
      <c r="U271" s="312"/>
      <c r="V271" s="312"/>
      <c r="W271" s="312"/>
      <c r="X271" s="312"/>
      <c r="Y271" s="312"/>
      <c r="Z271" s="312"/>
      <c r="AA271" s="312"/>
      <c r="AB271" s="312"/>
      <c r="AC271" s="312"/>
      <c r="AD271" s="312"/>
      <c r="AE271" s="312"/>
      <c r="AF271" s="312"/>
      <c r="AG271" s="312"/>
      <c r="AH271" s="312"/>
      <c r="AI271" s="312"/>
      <c r="AJ271" s="312"/>
      <c r="AK271" s="312"/>
    </row>
    <row r="272" spans="1:37" x14ac:dyDescent="0.2">
      <c r="A272" s="312"/>
      <c r="B272" s="312"/>
      <c r="C272" s="313"/>
      <c r="D272" s="312"/>
      <c r="E272" s="312"/>
      <c r="F272" s="312"/>
      <c r="G272" s="312"/>
      <c r="H272" s="312"/>
      <c r="I272" s="312"/>
      <c r="J272" s="312"/>
      <c r="K272" s="312"/>
      <c r="L272" s="312"/>
      <c r="M272" s="312"/>
      <c r="N272" s="312"/>
      <c r="O272" s="312"/>
      <c r="P272" s="312"/>
      <c r="Q272" s="312"/>
      <c r="R272" s="312"/>
      <c r="S272" s="312"/>
      <c r="T272" s="312"/>
      <c r="U272" s="312"/>
      <c r="V272" s="312"/>
      <c r="W272" s="312"/>
      <c r="X272" s="312"/>
      <c r="Y272" s="312"/>
      <c r="Z272" s="312"/>
      <c r="AA272" s="312"/>
      <c r="AB272" s="312"/>
      <c r="AC272" s="312"/>
      <c r="AD272" s="312"/>
      <c r="AE272" s="312"/>
      <c r="AF272" s="312"/>
      <c r="AG272" s="312"/>
      <c r="AH272" s="312"/>
      <c r="AI272" s="312"/>
      <c r="AJ272" s="312"/>
      <c r="AK272" s="312"/>
    </row>
    <row r="273" spans="1:37" x14ac:dyDescent="0.2">
      <c r="A273" s="312"/>
      <c r="B273" s="312"/>
      <c r="C273" s="313"/>
      <c r="D273" s="312"/>
      <c r="E273" s="312"/>
      <c r="F273" s="312"/>
      <c r="G273" s="312"/>
      <c r="H273" s="312"/>
      <c r="I273" s="312"/>
      <c r="J273" s="312"/>
      <c r="K273" s="312"/>
      <c r="L273" s="312"/>
      <c r="M273" s="312"/>
      <c r="N273" s="312"/>
      <c r="O273" s="312"/>
      <c r="P273" s="312"/>
      <c r="Q273" s="312"/>
      <c r="R273" s="312"/>
      <c r="S273" s="312"/>
      <c r="T273" s="312"/>
      <c r="U273" s="312"/>
      <c r="V273" s="312"/>
      <c r="W273" s="312"/>
      <c r="X273" s="312"/>
      <c r="Y273" s="312"/>
      <c r="Z273" s="312"/>
      <c r="AA273" s="312"/>
      <c r="AB273" s="312"/>
      <c r="AC273" s="312"/>
      <c r="AD273" s="312"/>
      <c r="AE273" s="312"/>
      <c r="AF273" s="312"/>
      <c r="AG273" s="312"/>
      <c r="AH273" s="312"/>
      <c r="AI273" s="312"/>
      <c r="AJ273" s="312"/>
      <c r="AK273" s="312"/>
    </row>
    <row r="274" spans="1:37" x14ac:dyDescent="0.2">
      <c r="A274" s="312"/>
      <c r="B274" s="312"/>
      <c r="C274" s="313"/>
      <c r="D274" s="312"/>
      <c r="E274" s="312"/>
      <c r="F274" s="312"/>
      <c r="G274" s="312"/>
      <c r="H274" s="312"/>
      <c r="I274" s="312"/>
      <c r="J274" s="312"/>
      <c r="K274" s="312"/>
      <c r="L274" s="312"/>
      <c r="M274" s="312"/>
      <c r="N274" s="312"/>
      <c r="O274" s="312"/>
      <c r="P274" s="312"/>
      <c r="Q274" s="312"/>
      <c r="R274" s="312"/>
      <c r="S274" s="312"/>
      <c r="T274" s="312"/>
      <c r="U274" s="312"/>
      <c r="V274" s="312"/>
      <c r="W274" s="312"/>
      <c r="X274" s="312"/>
      <c r="Y274" s="312"/>
      <c r="Z274" s="312"/>
      <c r="AA274" s="312"/>
      <c r="AB274" s="312"/>
      <c r="AC274" s="312"/>
      <c r="AD274" s="312"/>
      <c r="AE274" s="312"/>
      <c r="AF274" s="312"/>
      <c r="AG274" s="312"/>
      <c r="AH274" s="312"/>
      <c r="AI274" s="312"/>
      <c r="AJ274" s="312"/>
      <c r="AK274" s="312"/>
    </row>
    <row r="275" spans="1:37" x14ac:dyDescent="0.2">
      <c r="A275" s="312"/>
      <c r="B275" s="312"/>
      <c r="C275" s="313"/>
      <c r="D275" s="312"/>
      <c r="E275" s="312"/>
      <c r="F275" s="312"/>
      <c r="G275" s="312"/>
      <c r="H275" s="312"/>
      <c r="I275" s="312"/>
      <c r="J275" s="312"/>
      <c r="K275" s="312"/>
      <c r="L275" s="312"/>
      <c r="M275" s="312"/>
      <c r="N275" s="312"/>
      <c r="O275" s="312"/>
      <c r="P275" s="312"/>
      <c r="Q275" s="312"/>
      <c r="R275" s="312"/>
      <c r="S275" s="312"/>
      <c r="T275" s="312"/>
      <c r="U275" s="312"/>
      <c r="V275" s="312"/>
      <c r="W275" s="312"/>
      <c r="X275" s="312"/>
      <c r="Y275" s="312"/>
      <c r="Z275" s="312"/>
      <c r="AA275" s="312"/>
      <c r="AB275" s="312"/>
      <c r="AC275" s="312"/>
      <c r="AD275" s="312"/>
      <c r="AE275" s="312"/>
      <c r="AF275" s="312"/>
      <c r="AG275" s="312"/>
      <c r="AH275" s="312"/>
      <c r="AI275" s="312"/>
      <c r="AJ275" s="312"/>
      <c r="AK275" s="312"/>
    </row>
    <row r="276" spans="1:37" x14ac:dyDescent="0.2">
      <c r="A276" s="312"/>
      <c r="B276" s="312"/>
      <c r="C276" s="313"/>
      <c r="D276" s="312"/>
      <c r="E276" s="312"/>
      <c r="F276" s="312"/>
      <c r="G276" s="312"/>
      <c r="H276" s="312"/>
      <c r="I276" s="312"/>
      <c r="J276" s="312"/>
      <c r="K276" s="312"/>
      <c r="L276" s="312"/>
      <c r="M276" s="312"/>
      <c r="N276" s="312"/>
      <c r="O276" s="312"/>
      <c r="P276" s="312"/>
      <c r="Q276" s="312"/>
      <c r="R276" s="312"/>
      <c r="S276" s="312"/>
      <c r="T276" s="312"/>
      <c r="U276" s="312"/>
      <c r="V276" s="312"/>
      <c r="W276" s="312"/>
      <c r="X276" s="312"/>
      <c r="Y276" s="312"/>
      <c r="Z276" s="312"/>
      <c r="AA276" s="312"/>
      <c r="AB276" s="312"/>
      <c r="AC276" s="312"/>
      <c r="AD276" s="312"/>
      <c r="AE276" s="312"/>
      <c r="AF276" s="312"/>
      <c r="AG276" s="312"/>
      <c r="AH276" s="312"/>
      <c r="AI276" s="312"/>
      <c r="AJ276" s="312"/>
      <c r="AK276" s="312"/>
    </row>
    <row r="277" spans="1:37" x14ac:dyDescent="0.2">
      <c r="A277" s="312"/>
      <c r="B277" s="312"/>
      <c r="C277" s="313"/>
      <c r="D277" s="312"/>
      <c r="E277" s="312"/>
      <c r="F277" s="312"/>
      <c r="G277" s="312"/>
      <c r="H277" s="312"/>
      <c r="I277" s="312"/>
      <c r="J277" s="312"/>
      <c r="K277" s="312"/>
      <c r="L277" s="312"/>
      <c r="M277" s="312"/>
      <c r="N277" s="312"/>
      <c r="O277" s="312"/>
      <c r="P277" s="312"/>
      <c r="Q277" s="312"/>
      <c r="R277" s="312"/>
      <c r="S277" s="312"/>
      <c r="T277" s="312"/>
      <c r="U277" s="312"/>
      <c r="V277" s="312"/>
      <c r="W277" s="312"/>
      <c r="X277" s="312"/>
      <c r="Y277" s="312"/>
      <c r="Z277" s="312"/>
      <c r="AA277" s="312"/>
      <c r="AB277" s="312"/>
      <c r="AC277" s="312"/>
      <c r="AD277" s="312"/>
      <c r="AE277" s="312"/>
      <c r="AF277" s="312"/>
      <c r="AG277" s="312"/>
      <c r="AH277" s="312"/>
      <c r="AI277" s="312"/>
      <c r="AJ277" s="312"/>
      <c r="AK277" s="312"/>
    </row>
    <row r="278" spans="1:37" x14ac:dyDescent="0.2">
      <c r="A278" s="312"/>
      <c r="B278" s="312"/>
      <c r="C278" s="313"/>
      <c r="D278" s="312"/>
      <c r="E278" s="312"/>
      <c r="F278" s="312"/>
      <c r="G278" s="312"/>
      <c r="H278" s="312"/>
      <c r="I278" s="312"/>
      <c r="J278" s="312"/>
      <c r="K278" s="312"/>
      <c r="L278" s="312"/>
      <c r="M278" s="312"/>
      <c r="N278" s="312"/>
      <c r="O278" s="312"/>
      <c r="P278" s="312"/>
      <c r="Q278" s="312"/>
      <c r="R278" s="312"/>
      <c r="S278" s="312"/>
      <c r="T278" s="312"/>
      <c r="U278" s="312"/>
      <c r="V278" s="312"/>
      <c r="W278" s="312"/>
      <c r="X278" s="312"/>
      <c r="Y278" s="312"/>
      <c r="Z278" s="312"/>
      <c r="AA278" s="312"/>
      <c r="AB278" s="312"/>
      <c r="AC278" s="312"/>
      <c r="AD278" s="312"/>
      <c r="AE278" s="312"/>
      <c r="AF278" s="312"/>
      <c r="AG278" s="312"/>
      <c r="AH278" s="312"/>
      <c r="AI278" s="312"/>
      <c r="AJ278" s="312"/>
      <c r="AK278" s="312"/>
    </row>
    <row r="279" spans="1:37" x14ac:dyDescent="0.2">
      <c r="A279" s="312"/>
      <c r="B279" s="312"/>
      <c r="C279" s="313"/>
      <c r="D279" s="312"/>
      <c r="E279" s="312"/>
      <c r="F279" s="312"/>
      <c r="G279" s="312"/>
      <c r="H279" s="312"/>
      <c r="I279" s="312"/>
      <c r="J279" s="312"/>
      <c r="K279" s="312"/>
      <c r="L279" s="312"/>
      <c r="M279" s="312"/>
      <c r="N279" s="312"/>
      <c r="O279" s="312"/>
      <c r="P279" s="312"/>
      <c r="Q279" s="312"/>
      <c r="R279" s="312"/>
      <c r="S279" s="312"/>
      <c r="T279" s="312"/>
      <c r="U279" s="312"/>
      <c r="V279" s="312"/>
      <c r="W279" s="312"/>
      <c r="X279" s="312"/>
      <c r="Y279" s="312"/>
      <c r="Z279" s="312"/>
      <c r="AA279" s="312"/>
      <c r="AB279" s="312"/>
      <c r="AC279" s="312"/>
      <c r="AD279" s="312"/>
      <c r="AE279" s="312"/>
      <c r="AF279" s="312"/>
      <c r="AG279" s="312"/>
      <c r="AH279" s="312"/>
      <c r="AI279" s="312"/>
      <c r="AJ279" s="312"/>
      <c r="AK279" s="312"/>
    </row>
    <row r="280" spans="1:37" x14ac:dyDescent="0.2">
      <c r="A280" s="312"/>
      <c r="B280" s="312"/>
      <c r="C280" s="313"/>
      <c r="D280" s="312"/>
      <c r="E280" s="312"/>
      <c r="F280" s="312"/>
      <c r="G280" s="312"/>
      <c r="H280" s="312"/>
      <c r="I280" s="312"/>
      <c r="J280" s="312"/>
      <c r="K280" s="312"/>
      <c r="L280" s="312"/>
      <c r="M280" s="312"/>
      <c r="N280" s="312"/>
      <c r="O280" s="312"/>
      <c r="P280" s="312"/>
      <c r="Q280" s="312"/>
      <c r="R280" s="312"/>
      <c r="S280" s="312"/>
      <c r="T280" s="312"/>
      <c r="U280" s="312"/>
      <c r="V280" s="312"/>
      <c r="W280" s="312"/>
      <c r="X280" s="312"/>
      <c r="Y280" s="312"/>
      <c r="Z280" s="312"/>
      <c r="AA280" s="312"/>
      <c r="AB280" s="312"/>
      <c r="AC280" s="312"/>
      <c r="AD280" s="312"/>
      <c r="AE280" s="312"/>
      <c r="AF280" s="312"/>
      <c r="AG280" s="312"/>
      <c r="AH280" s="312"/>
      <c r="AI280" s="312"/>
      <c r="AJ280" s="312"/>
      <c r="AK280" s="312"/>
    </row>
    <row r="281" spans="1:37" x14ac:dyDescent="0.2">
      <c r="A281" s="312"/>
      <c r="B281" s="312"/>
      <c r="C281" s="313"/>
      <c r="D281" s="312"/>
      <c r="E281" s="312"/>
      <c r="F281" s="312"/>
      <c r="G281" s="312"/>
      <c r="H281" s="312"/>
      <c r="I281" s="312"/>
      <c r="J281" s="312"/>
      <c r="K281" s="312"/>
      <c r="L281" s="312"/>
      <c r="M281" s="312"/>
      <c r="N281" s="312"/>
      <c r="O281" s="312"/>
      <c r="P281" s="312"/>
      <c r="Q281" s="312"/>
      <c r="R281" s="312"/>
      <c r="S281" s="312"/>
      <c r="T281" s="312"/>
      <c r="U281" s="312"/>
      <c r="V281" s="312"/>
      <c r="W281" s="312"/>
      <c r="X281" s="312"/>
      <c r="Y281" s="312"/>
      <c r="Z281" s="312"/>
      <c r="AA281" s="312"/>
      <c r="AB281" s="312"/>
      <c r="AC281" s="312"/>
      <c r="AD281" s="312"/>
      <c r="AE281" s="312"/>
      <c r="AF281" s="312"/>
      <c r="AG281" s="312"/>
      <c r="AH281" s="312"/>
      <c r="AI281" s="312"/>
      <c r="AJ281" s="312"/>
      <c r="AK281" s="312"/>
    </row>
    <row r="282" spans="1:37" x14ac:dyDescent="0.2">
      <c r="A282" s="312"/>
      <c r="B282" s="312"/>
      <c r="C282" s="313"/>
      <c r="D282" s="312"/>
      <c r="E282" s="312"/>
      <c r="F282" s="312"/>
      <c r="G282" s="312"/>
      <c r="H282" s="312"/>
      <c r="I282" s="312"/>
      <c r="J282" s="312"/>
      <c r="K282" s="312"/>
      <c r="L282" s="312"/>
      <c r="M282" s="312"/>
      <c r="N282" s="312"/>
      <c r="O282" s="312"/>
      <c r="P282" s="312"/>
      <c r="Q282" s="312"/>
      <c r="R282" s="312"/>
      <c r="S282" s="312"/>
      <c r="T282" s="312"/>
      <c r="U282" s="312"/>
      <c r="V282" s="312"/>
      <c r="W282" s="312"/>
      <c r="X282" s="312"/>
      <c r="Y282" s="312"/>
      <c r="Z282" s="312"/>
      <c r="AA282" s="312"/>
      <c r="AB282" s="312"/>
      <c r="AC282" s="312"/>
      <c r="AD282" s="312"/>
      <c r="AE282" s="312"/>
      <c r="AF282" s="312"/>
      <c r="AG282" s="312"/>
      <c r="AH282" s="312"/>
      <c r="AI282" s="312"/>
      <c r="AJ282" s="312"/>
      <c r="AK282" s="312"/>
    </row>
    <row r="283" spans="1:37" x14ac:dyDescent="0.2">
      <c r="A283" s="312"/>
      <c r="B283" s="312"/>
      <c r="C283" s="313"/>
      <c r="D283" s="312"/>
      <c r="E283" s="312"/>
      <c r="F283" s="312"/>
      <c r="G283" s="312"/>
      <c r="H283" s="312"/>
      <c r="I283" s="312"/>
      <c r="J283" s="312"/>
      <c r="K283" s="312"/>
      <c r="L283" s="312"/>
      <c r="M283" s="312"/>
      <c r="N283" s="312"/>
      <c r="O283" s="312"/>
      <c r="P283" s="312"/>
      <c r="Q283" s="312"/>
      <c r="R283" s="312"/>
      <c r="S283" s="312"/>
      <c r="T283" s="312"/>
      <c r="U283" s="312"/>
      <c r="V283" s="312"/>
      <c r="W283" s="312"/>
      <c r="X283" s="312"/>
      <c r="Y283" s="312"/>
      <c r="Z283" s="312"/>
      <c r="AA283" s="312"/>
      <c r="AB283" s="312"/>
      <c r="AC283" s="312"/>
      <c r="AD283" s="312"/>
      <c r="AE283" s="312"/>
      <c r="AF283" s="312"/>
      <c r="AG283" s="312"/>
      <c r="AH283" s="312"/>
      <c r="AI283" s="312"/>
      <c r="AJ283" s="312"/>
      <c r="AK283" s="312"/>
    </row>
    <row r="284" spans="1:37" x14ac:dyDescent="0.2">
      <c r="A284" s="312"/>
      <c r="B284" s="312"/>
      <c r="C284" s="313"/>
      <c r="D284" s="312"/>
      <c r="E284" s="312"/>
      <c r="F284" s="312"/>
      <c r="G284" s="312"/>
      <c r="H284" s="312"/>
      <c r="I284" s="312"/>
      <c r="J284" s="312"/>
      <c r="K284" s="312"/>
      <c r="L284" s="312"/>
      <c r="M284" s="312"/>
      <c r="N284" s="312"/>
      <c r="O284" s="312"/>
      <c r="P284" s="312"/>
      <c r="Q284" s="312"/>
      <c r="R284" s="312"/>
      <c r="S284" s="312"/>
      <c r="T284" s="312"/>
      <c r="U284" s="312"/>
      <c r="V284" s="312"/>
      <c r="W284" s="312"/>
      <c r="X284" s="312"/>
      <c r="Y284" s="312"/>
      <c r="Z284" s="312"/>
      <c r="AA284" s="312"/>
      <c r="AB284" s="312"/>
      <c r="AC284" s="312"/>
      <c r="AD284" s="312"/>
      <c r="AE284" s="312"/>
      <c r="AF284" s="312"/>
      <c r="AG284" s="312"/>
      <c r="AH284" s="312"/>
      <c r="AI284" s="312"/>
      <c r="AJ284" s="312"/>
      <c r="AK284" s="312"/>
    </row>
    <row r="285" spans="1:37" x14ac:dyDescent="0.2">
      <c r="A285" s="312"/>
      <c r="B285" s="312"/>
      <c r="C285" s="313"/>
      <c r="D285" s="312"/>
      <c r="E285" s="312"/>
      <c r="F285" s="312"/>
      <c r="G285" s="312"/>
      <c r="H285" s="312"/>
      <c r="I285" s="312"/>
      <c r="J285" s="312"/>
      <c r="K285" s="312"/>
      <c r="L285" s="312"/>
      <c r="M285" s="312"/>
      <c r="N285" s="312"/>
      <c r="O285" s="312"/>
      <c r="P285" s="312"/>
      <c r="Q285" s="312"/>
      <c r="R285" s="312"/>
      <c r="S285" s="312"/>
      <c r="T285" s="312"/>
      <c r="U285" s="312"/>
      <c r="V285" s="312"/>
      <c r="W285" s="312"/>
      <c r="X285" s="312"/>
      <c r="Y285" s="312"/>
      <c r="Z285" s="312"/>
      <c r="AA285" s="312"/>
      <c r="AB285" s="312"/>
      <c r="AC285" s="312"/>
      <c r="AD285" s="312"/>
      <c r="AE285" s="312"/>
      <c r="AF285" s="312"/>
      <c r="AG285" s="312"/>
      <c r="AH285" s="312"/>
      <c r="AI285" s="312"/>
      <c r="AJ285" s="312"/>
      <c r="AK285" s="312"/>
    </row>
    <row r="286" spans="1:37" x14ac:dyDescent="0.2">
      <c r="A286" s="312"/>
      <c r="B286" s="312"/>
      <c r="C286" s="313"/>
      <c r="D286" s="312"/>
      <c r="E286" s="312"/>
      <c r="F286" s="312"/>
      <c r="G286" s="312"/>
      <c r="H286" s="312"/>
      <c r="I286" s="312"/>
      <c r="J286" s="312"/>
      <c r="K286" s="312"/>
      <c r="L286" s="312"/>
      <c r="M286" s="312"/>
      <c r="N286" s="312"/>
      <c r="O286" s="312"/>
      <c r="P286" s="312"/>
      <c r="Q286" s="312"/>
      <c r="R286" s="312"/>
      <c r="S286" s="312"/>
      <c r="T286" s="312"/>
      <c r="U286" s="312"/>
      <c r="V286" s="312"/>
      <c r="W286" s="312"/>
      <c r="X286" s="312"/>
      <c r="Y286" s="312"/>
      <c r="Z286" s="312"/>
      <c r="AA286" s="312"/>
      <c r="AB286" s="312"/>
      <c r="AC286" s="312"/>
      <c r="AD286" s="312"/>
      <c r="AE286" s="312"/>
      <c r="AF286" s="312"/>
      <c r="AG286" s="312"/>
      <c r="AH286" s="312"/>
      <c r="AI286" s="312"/>
      <c r="AJ286" s="312"/>
      <c r="AK286" s="312"/>
    </row>
    <row r="287" spans="1:37" x14ac:dyDescent="0.2">
      <c r="A287" s="312"/>
      <c r="B287" s="312"/>
      <c r="C287" s="313"/>
      <c r="D287" s="312"/>
      <c r="E287" s="312"/>
      <c r="F287" s="312"/>
      <c r="G287" s="312"/>
      <c r="H287" s="312"/>
      <c r="I287" s="312"/>
      <c r="J287" s="312"/>
      <c r="K287" s="312"/>
      <c r="L287" s="312"/>
      <c r="M287" s="312"/>
      <c r="N287" s="312"/>
      <c r="O287" s="312"/>
      <c r="P287" s="312"/>
      <c r="Q287" s="312"/>
      <c r="R287" s="312"/>
      <c r="S287" s="312"/>
      <c r="T287" s="312"/>
      <c r="U287" s="312"/>
      <c r="V287" s="312"/>
      <c r="W287" s="312"/>
      <c r="X287" s="312"/>
      <c r="Y287" s="312"/>
      <c r="Z287" s="312"/>
      <c r="AA287" s="312"/>
      <c r="AB287" s="312"/>
      <c r="AC287" s="312"/>
      <c r="AD287" s="312"/>
      <c r="AE287" s="312"/>
      <c r="AF287" s="312"/>
      <c r="AG287" s="312"/>
      <c r="AH287" s="312"/>
      <c r="AI287" s="312"/>
      <c r="AJ287" s="312"/>
      <c r="AK287" s="312"/>
    </row>
    <row r="288" spans="1:37" x14ac:dyDescent="0.2">
      <c r="A288" s="312"/>
      <c r="B288" s="312"/>
      <c r="C288" s="313"/>
      <c r="D288" s="312"/>
      <c r="E288" s="312"/>
      <c r="F288" s="312"/>
      <c r="G288" s="312"/>
      <c r="H288" s="312"/>
      <c r="I288" s="312"/>
      <c r="J288" s="312"/>
      <c r="K288" s="312"/>
      <c r="L288" s="312"/>
      <c r="M288" s="312"/>
      <c r="N288" s="312"/>
      <c r="O288" s="312"/>
      <c r="P288" s="312"/>
      <c r="Q288" s="312"/>
      <c r="R288" s="312"/>
      <c r="S288" s="312"/>
      <c r="T288" s="312"/>
      <c r="U288" s="312"/>
      <c r="V288" s="312"/>
      <c r="W288" s="312"/>
      <c r="X288" s="312"/>
      <c r="Y288" s="312"/>
      <c r="Z288" s="312"/>
      <c r="AA288" s="312"/>
      <c r="AB288" s="312"/>
      <c r="AC288" s="312"/>
      <c r="AD288" s="312"/>
      <c r="AE288" s="312"/>
      <c r="AF288" s="312"/>
      <c r="AG288" s="312"/>
      <c r="AH288" s="312"/>
      <c r="AI288" s="312"/>
      <c r="AJ288" s="312"/>
      <c r="AK288" s="312"/>
    </row>
    <row r="289" spans="1:37" x14ac:dyDescent="0.2">
      <c r="A289" s="312"/>
      <c r="B289" s="312"/>
      <c r="C289" s="313"/>
      <c r="D289" s="312"/>
      <c r="E289" s="312"/>
      <c r="F289" s="312"/>
      <c r="G289" s="312"/>
      <c r="H289" s="312"/>
      <c r="I289" s="312"/>
      <c r="J289" s="312"/>
      <c r="K289" s="312"/>
      <c r="L289" s="312"/>
      <c r="M289" s="312"/>
      <c r="N289" s="312"/>
      <c r="O289" s="312"/>
      <c r="P289" s="312"/>
      <c r="Q289" s="312"/>
      <c r="R289" s="312"/>
      <c r="S289" s="312"/>
      <c r="T289" s="312"/>
      <c r="U289" s="312"/>
      <c r="V289" s="312"/>
      <c r="W289" s="312"/>
      <c r="X289" s="312"/>
      <c r="Y289" s="312"/>
      <c r="Z289" s="312"/>
      <c r="AA289" s="312"/>
      <c r="AB289" s="312"/>
      <c r="AC289" s="312"/>
      <c r="AD289" s="312"/>
      <c r="AE289" s="312"/>
      <c r="AF289" s="312"/>
      <c r="AG289" s="312"/>
      <c r="AH289" s="312"/>
      <c r="AI289" s="312"/>
      <c r="AJ289" s="312"/>
      <c r="AK289" s="312"/>
    </row>
    <row r="290" spans="1:37" x14ac:dyDescent="0.2">
      <c r="A290" s="312"/>
      <c r="B290" s="312"/>
      <c r="C290" s="313"/>
      <c r="D290" s="312"/>
      <c r="E290" s="312"/>
      <c r="F290" s="312"/>
      <c r="G290" s="312"/>
      <c r="H290" s="312"/>
      <c r="I290" s="312"/>
      <c r="J290" s="312"/>
      <c r="K290" s="312"/>
      <c r="L290" s="312"/>
      <c r="M290" s="312"/>
      <c r="N290" s="312"/>
      <c r="O290" s="312"/>
      <c r="P290" s="312"/>
      <c r="Q290" s="312"/>
      <c r="R290" s="312"/>
      <c r="S290" s="312"/>
      <c r="T290" s="312"/>
      <c r="U290" s="312"/>
      <c r="V290" s="312"/>
      <c r="W290" s="312"/>
      <c r="X290" s="312"/>
      <c r="Y290" s="312"/>
      <c r="Z290" s="312"/>
      <c r="AA290" s="312"/>
      <c r="AB290" s="312"/>
      <c r="AC290" s="312"/>
      <c r="AD290" s="312"/>
      <c r="AE290" s="312"/>
      <c r="AF290" s="312"/>
      <c r="AG290" s="312"/>
      <c r="AH290" s="312"/>
      <c r="AI290" s="312"/>
      <c r="AJ290" s="312"/>
      <c r="AK290" s="312"/>
    </row>
    <row r="291" spans="1:37" x14ac:dyDescent="0.2">
      <c r="A291" s="312"/>
      <c r="B291" s="312"/>
      <c r="C291" s="313"/>
      <c r="D291" s="312"/>
      <c r="E291" s="312"/>
      <c r="F291" s="312"/>
      <c r="G291" s="312"/>
      <c r="H291" s="312"/>
      <c r="I291" s="312"/>
      <c r="J291" s="312"/>
      <c r="K291" s="312"/>
      <c r="L291" s="312"/>
      <c r="M291" s="312"/>
      <c r="N291" s="312"/>
      <c r="O291" s="312"/>
      <c r="P291" s="312"/>
      <c r="Q291" s="312"/>
      <c r="R291" s="312"/>
      <c r="S291" s="312"/>
      <c r="T291" s="312"/>
      <c r="U291" s="312"/>
      <c r="V291" s="312"/>
      <c r="W291" s="312"/>
      <c r="X291" s="312"/>
      <c r="Y291" s="312"/>
      <c r="Z291" s="312"/>
      <c r="AA291" s="312"/>
      <c r="AB291" s="312"/>
      <c r="AC291" s="312"/>
      <c r="AD291" s="312"/>
      <c r="AE291" s="312"/>
      <c r="AF291" s="312"/>
      <c r="AG291" s="312"/>
      <c r="AH291" s="312"/>
      <c r="AI291" s="312"/>
      <c r="AJ291" s="312"/>
      <c r="AK291" s="312"/>
    </row>
    <row r="292" spans="1:37" x14ac:dyDescent="0.2">
      <c r="A292" s="312"/>
      <c r="B292" s="312"/>
      <c r="C292" s="313"/>
      <c r="D292" s="312"/>
      <c r="E292" s="312"/>
      <c r="F292" s="312"/>
      <c r="G292" s="312"/>
      <c r="H292" s="312"/>
      <c r="I292" s="312"/>
      <c r="J292" s="312"/>
      <c r="K292" s="312"/>
      <c r="L292" s="312"/>
      <c r="M292" s="312"/>
      <c r="N292" s="312"/>
      <c r="O292" s="312"/>
      <c r="P292" s="312"/>
      <c r="Q292" s="312"/>
      <c r="R292" s="312"/>
      <c r="S292" s="312"/>
      <c r="T292" s="312"/>
      <c r="U292" s="312"/>
      <c r="V292" s="312"/>
      <c r="W292" s="312"/>
      <c r="X292" s="312"/>
      <c r="Y292" s="312"/>
      <c r="Z292" s="312"/>
      <c r="AA292" s="312"/>
      <c r="AB292" s="312"/>
      <c r="AC292" s="312"/>
      <c r="AD292" s="312"/>
      <c r="AE292" s="312"/>
      <c r="AF292" s="312"/>
      <c r="AG292" s="312"/>
      <c r="AH292" s="312"/>
      <c r="AI292" s="312"/>
      <c r="AJ292" s="312"/>
      <c r="AK292" s="312"/>
    </row>
    <row r="293" spans="1:37" x14ac:dyDescent="0.2">
      <c r="A293" s="312"/>
      <c r="B293" s="312"/>
      <c r="C293" s="313"/>
      <c r="D293" s="312"/>
      <c r="E293" s="312"/>
      <c r="F293" s="312"/>
      <c r="G293" s="312"/>
      <c r="H293" s="312"/>
      <c r="I293" s="312"/>
      <c r="J293" s="312"/>
      <c r="K293" s="312"/>
      <c r="L293" s="312"/>
      <c r="M293" s="312"/>
      <c r="N293" s="312"/>
      <c r="O293" s="312"/>
      <c r="P293" s="312"/>
      <c r="Q293" s="312"/>
      <c r="R293" s="312"/>
      <c r="S293" s="312"/>
      <c r="T293" s="312"/>
      <c r="U293" s="312"/>
      <c r="V293" s="312"/>
      <c r="W293" s="312"/>
      <c r="X293" s="312"/>
      <c r="Y293" s="312"/>
      <c r="Z293" s="312"/>
      <c r="AA293" s="312"/>
      <c r="AB293" s="312"/>
      <c r="AC293" s="312"/>
      <c r="AD293" s="312"/>
      <c r="AE293" s="312"/>
      <c r="AF293" s="312"/>
      <c r="AG293" s="312"/>
      <c r="AH293" s="312"/>
      <c r="AI293" s="312"/>
      <c r="AJ293" s="312"/>
      <c r="AK293" s="312"/>
    </row>
    <row r="294" spans="1:37" x14ac:dyDescent="0.2">
      <c r="A294" s="312"/>
      <c r="B294" s="312"/>
      <c r="C294" s="313"/>
      <c r="D294" s="312"/>
      <c r="E294" s="312"/>
      <c r="F294" s="312"/>
      <c r="G294" s="312"/>
      <c r="H294" s="312"/>
      <c r="I294" s="312"/>
      <c r="J294" s="312"/>
      <c r="K294" s="312"/>
      <c r="L294" s="312"/>
      <c r="M294" s="312"/>
      <c r="N294" s="312"/>
      <c r="O294" s="312"/>
      <c r="P294" s="312"/>
      <c r="Q294" s="312"/>
      <c r="R294" s="312"/>
      <c r="S294" s="312"/>
      <c r="T294" s="312"/>
      <c r="U294" s="312"/>
      <c r="V294" s="312"/>
      <c r="W294" s="312"/>
      <c r="X294" s="312"/>
      <c r="Y294" s="312"/>
      <c r="Z294" s="312"/>
      <c r="AA294" s="312"/>
      <c r="AB294" s="312"/>
      <c r="AC294" s="312"/>
      <c r="AD294" s="312"/>
      <c r="AE294" s="312"/>
      <c r="AF294" s="312"/>
      <c r="AG294" s="312"/>
      <c r="AH294" s="312"/>
      <c r="AI294" s="312"/>
      <c r="AJ294" s="312"/>
      <c r="AK294" s="312"/>
    </row>
    <row r="295" spans="1:37" x14ac:dyDescent="0.2">
      <c r="A295" s="312"/>
      <c r="B295" s="312"/>
      <c r="C295" s="313"/>
      <c r="D295" s="312"/>
      <c r="E295" s="312"/>
      <c r="F295" s="312"/>
      <c r="G295" s="312"/>
      <c r="H295" s="312"/>
      <c r="I295" s="312"/>
      <c r="J295" s="312"/>
      <c r="K295" s="312"/>
      <c r="L295" s="312"/>
      <c r="M295" s="312"/>
      <c r="N295" s="312"/>
      <c r="O295" s="312"/>
      <c r="P295" s="312"/>
      <c r="Q295" s="312"/>
      <c r="R295" s="312"/>
      <c r="S295" s="312"/>
      <c r="T295" s="312"/>
      <c r="U295" s="312"/>
      <c r="V295" s="312"/>
      <c r="W295" s="312"/>
      <c r="X295" s="312"/>
      <c r="Y295" s="312"/>
      <c r="Z295" s="312"/>
      <c r="AA295" s="312"/>
      <c r="AB295" s="312"/>
      <c r="AC295" s="312"/>
      <c r="AD295" s="312"/>
      <c r="AE295" s="312"/>
      <c r="AF295" s="312"/>
      <c r="AG295" s="312"/>
      <c r="AH295" s="312"/>
      <c r="AI295" s="312"/>
      <c r="AJ295" s="312"/>
      <c r="AK295" s="312"/>
    </row>
    <row r="296" spans="1:37" x14ac:dyDescent="0.2">
      <c r="A296" s="312"/>
      <c r="B296" s="312"/>
      <c r="C296" s="313"/>
      <c r="D296" s="312"/>
      <c r="E296" s="312"/>
      <c r="F296" s="312"/>
      <c r="G296" s="312"/>
      <c r="H296" s="312"/>
      <c r="I296" s="312"/>
      <c r="J296" s="312"/>
      <c r="K296" s="312"/>
      <c r="L296" s="312"/>
      <c r="M296" s="312"/>
      <c r="N296" s="312"/>
      <c r="O296" s="312"/>
      <c r="P296" s="312"/>
      <c r="Q296" s="312"/>
      <c r="R296" s="312"/>
      <c r="S296" s="312"/>
      <c r="T296" s="312"/>
      <c r="U296" s="312"/>
      <c r="V296" s="312"/>
      <c r="W296" s="312"/>
      <c r="X296" s="312"/>
      <c r="Y296" s="312"/>
      <c r="Z296" s="312"/>
      <c r="AA296" s="312"/>
      <c r="AB296" s="312"/>
      <c r="AC296" s="312"/>
      <c r="AD296" s="312"/>
      <c r="AE296" s="312"/>
      <c r="AF296" s="312"/>
      <c r="AG296" s="312"/>
      <c r="AH296" s="312"/>
      <c r="AI296" s="312"/>
      <c r="AJ296" s="312"/>
      <c r="AK296" s="312"/>
    </row>
    <row r="297" spans="1:37" x14ac:dyDescent="0.2">
      <c r="A297" s="312"/>
      <c r="B297" s="312"/>
      <c r="C297" s="313"/>
      <c r="D297" s="312"/>
      <c r="E297" s="312"/>
      <c r="F297" s="312"/>
      <c r="G297" s="312"/>
      <c r="H297" s="312"/>
      <c r="I297" s="312"/>
      <c r="J297" s="312"/>
      <c r="K297" s="312"/>
      <c r="L297" s="312"/>
      <c r="M297" s="312"/>
      <c r="N297" s="312"/>
      <c r="O297" s="312"/>
      <c r="P297" s="312"/>
      <c r="Q297" s="312"/>
      <c r="R297" s="312"/>
      <c r="S297" s="312"/>
      <c r="T297" s="312"/>
      <c r="U297" s="312"/>
      <c r="V297" s="312"/>
      <c r="W297" s="312"/>
      <c r="X297" s="312"/>
      <c r="Y297" s="312"/>
      <c r="Z297" s="312"/>
      <c r="AA297" s="312"/>
      <c r="AB297" s="312"/>
      <c r="AC297" s="312"/>
      <c r="AD297" s="312"/>
      <c r="AE297" s="312"/>
      <c r="AF297" s="312"/>
      <c r="AG297" s="312"/>
      <c r="AH297" s="312"/>
      <c r="AI297" s="312"/>
      <c r="AJ297" s="312"/>
      <c r="AK297" s="312"/>
    </row>
    <row r="298" spans="1:37" x14ac:dyDescent="0.2">
      <c r="A298" s="312"/>
      <c r="B298" s="312"/>
      <c r="C298" s="313"/>
      <c r="D298" s="312"/>
      <c r="E298" s="312"/>
      <c r="F298" s="312"/>
      <c r="G298" s="312"/>
      <c r="H298" s="312"/>
      <c r="I298" s="312"/>
      <c r="J298" s="312"/>
      <c r="K298" s="312"/>
      <c r="L298" s="312"/>
      <c r="M298" s="312"/>
      <c r="N298" s="312"/>
      <c r="O298" s="312"/>
      <c r="P298" s="312"/>
      <c r="Q298" s="312"/>
      <c r="R298" s="312"/>
      <c r="S298" s="312"/>
      <c r="T298" s="312"/>
      <c r="U298" s="312"/>
      <c r="V298" s="312"/>
      <c r="W298" s="312"/>
      <c r="X298" s="312"/>
      <c r="Y298" s="312"/>
      <c r="Z298" s="312"/>
      <c r="AA298" s="312"/>
      <c r="AB298" s="312"/>
      <c r="AC298" s="312"/>
      <c r="AD298" s="312"/>
      <c r="AE298" s="312"/>
      <c r="AF298" s="312"/>
      <c r="AG298" s="312"/>
      <c r="AH298" s="312"/>
      <c r="AI298" s="312"/>
      <c r="AJ298" s="312"/>
      <c r="AK298" s="312"/>
    </row>
    <row r="299" spans="1:37" x14ac:dyDescent="0.2">
      <c r="A299" s="312"/>
      <c r="B299" s="312"/>
      <c r="C299" s="313"/>
      <c r="D299" s="312"/>
      <c r="E299" s="312"/>
      <c r="F299" s="312"/>
      <c r="G299" s="312"/>
      <c r="H299" s="312"/>
      <c r="I299" s="312"/>
      <c r="J299" s="312"/>
      <c r="K299" s="312"/>
      <c r="L299" s="312"/>
      <c r="M299" s="312"/>
      <c r="N299" s="312"/>
      <c r="O299" s="312"/>
      <c r="P299" s="312"/>
      <c r="Q299" s="312"/>
      <c r="R299" s="312"/>
      <c r="S299" s="312"/>
      <c r="T299" s="312"/>
      <c r="U299" s="312"/>
      <c r="V299" s="312"/>
      <c r="W299" s="312"/>
      <c r="X299" s="312"/>
      <c r="Y299" s="312"/>
      <c r="Z299" s="312"/>
      <c r="AA299" s="312"/>
      <c r="AB299" s="312"/>
      <c r="AC299" s="312"/>
      <c r="AD299" s="312"/>
      <c r="AE299" s="312"/>
      <c r="AF299" s="312"/>
      <c r="AG299" s="312"/>
      <c r="AH299" s="312"/>
      <c r="AI299" s="312"/>
      <c r="AJ299" s="312"/>
      <c r="AK299" s="312"/>
    </row>
    <row r="300" spans="1:37" x14ac:dyDescent="0.2">
      <c r="A300" s="312"/>
      <c r="B300" s="312"/>
      <c r="C300" s="313"/>
      <c r="D300" s="312"/>
      <c r="E300" s="312"/>
      <c r="F300" s="312"/>
      <c r="G300" s="312"/>
      <c r="H300" s="312"/>
      <c r="I300" s="312"/>
      <c r="J300" s="312"/>
      <c r="K300" s="312"/>
      <c r="L300" s="312"/>
      <c r="M300" s="312"/>
      <c r="N300" s="312"/>
      <c r="O300" s="312"/>
      <c r="P300" s="312"/>
      <c r="Q300" s="312"/>
      <c r="R300" s="312"/>
      <c r="S300" s="312"/>
      <c r="T300" s="312"/>
      <c r="U300" s="312"/>
      <c r="V300" s="312"/>
      <c r="W300" s="312"/>
      <c r="X300" s="312"/>
      <c r="Y300" s="312"/>
      <c r="Z300" s="312"/>
      <c r="AA300" s="312"/>
      <c r="AB300" s="312"/>
      <c r="AC300" s="312"/>
      <c r="AD300" s="312"/>
      <c r="AE300" s="312"/>
      <c r="AF300" s="312"/>
      <c r="AG300" s="312"/>
      <c r="AH300" s="312"/>
      <c r="AI300" s="312"/>
      <c r="AJ300" s="312"/>
      <c r="AK300" s="312"/>
    </row>
    <row r="301" spans="1:37" x14ac:dyDescent="0.2">
      <c r="A301" s="312"/>
      <c r="B301" s="312"/>
      <c r="C301" s="313"/>
      <c r="D301" s="312"/>
      <c r="E301" s="312"/>
      <c r="F301" s="312"/>
      <c r="G301" s="312"/>
      <c r="H301" s="312"/>
      <c r="I301" s="312"/>
      <c r="J301" s="312"/>
      <c r="K301" s="312"/>
      <c r="L301" s="312"/>
      <c r="M301" s="312"/>
      <c r="N301" s="312"/>
      <c r="O301" s="312"/>
      <c r="P301" s="312"/>
      <c r="Q301" s="312"/>
      <c r="R301" s="312"/>
      <c r="S301" s="312"/>
      <c r="T301" s="312"/>
      <c r="U301" s="312"/>
      <c r="V301" s="312"/>
      <c r="W301" s="312"/>
      <c r="X301" s="312"/>
      <c r="Y301" s="312"/>
      <c r="Z301" s="312"/>
      <c r="AA301" s="312"/>
      <c r="AB301" s="312"/>
      <c r="AC301" s="312"/>
      <c r="AD301" s="312"/>
      <c r="AE301" s="312"/>
      <c r="AF301" s="312"/>
      <c r="AG301" s="312"/>
      <c r="AH301" s="312"/>
      <c r="AI301" s="312"/>
      <c r="AJ301" s="312"/>
      <c r="AK301" s="312"/>
    </row>
    <row r="302" spans="1:37" x14ac:dyDescent="0.2">
      <c r="A302" s="312"/>
      <c r="B302" s="312"/>
      <c r="C302" s="313"/>
      <c r="D302" s="312"/>
      <c r="E302" s="312"/>
      <c r="F302" s="312"/>
      <c r="G302" s="312"/>
      <c r="H302" s="312"/>
      <c r="I302" s="312"/>
      <c r="J302" s="312"/>
      <c r="K302" s="312"/>
      <c r="L302" s="312"/>
      <c r="M302" s="312"/>
      <c r="N302" s="312"/>
      <c r="O302" s="312"/>
      <c r="P302" s="312"/>
      <c r="Q302" s="312"/>
      <c r="R302" s="312"/>
      <c r="S302" s="312"/>
      <c r="T302" s="312"/>
      <c r="U302" s="312"/>
      <c r="V302" s="312"/>
      <c r="W302" s="312"/>
      <c r="X302" s="312"/>
      <c r="Y302" s="312"/>
      <c r="Z302" s="312"/>
      <c r="AA302" s="312"/>
      <c r="AB302" s="312"/>
      <c r="AC302" s="312"/>
      <c r="AD302" s="312"/>
      <c r="AE302" s="312"/>
      <c r="AF302" s="312"/>
      <c r="AG302" s="312"/>
      <c r="AH302" s="312"/>
      <c r="AI302" s="312"/>
      <c r="AJ302" s="312"/>
      <c r="AK302" s="312"/>
    </row>
    <row r="303" spans="1:37" x14ac:dyDescent="0.2">
      <c r="A303" s="312"/>
      <c r="B303" s="312"/>
      <c r="C303" s="313"/>
      <c r="D303" s="312"/>
      <c r="E303" s="312"/>
      <c r="F303" s="312"/>
      <c r="G303" s="312"/>
      <c r="H303" s="312"/>
      <c r="I303" s="312"/>
      <c r="J303" s="312"/>
      <c r="K303" s="312"/>
      <c r="L303" s="312"/>
      <c r="M303" s="312"/>
      <c r="N303" s="312"/>
      <c r="O303" s="312"/>
      <c r="P303" s="312"/>
      <c r="Q303" s="312"/>
      <c r="R303" s="312"/>
      <c r="S303" s="312"/>
      <c r="T303" s="312"/>
      <c r="U303" s="312"/>
      <c r="V303" s="312"/>
      <c r="W303" s="312"/>
      <c r="X303" s="312"/>
      <c r="Y303" s="312"/>
      <c r="Z303" s="312"/>
      <c r="AA303" s="312"/>
      <c r="AB303" s="312"/>
      <c r="AC303" s="312"/>
      <c r="AD303" s="312"/>
      <c r="AE303" s="312"/>
      <c r="AF303" s="312"/>
      <c r="AG303" s="312"/>
      <c r="AH303" s="312"/>
      <c r="AI303" s="312"/>
      <c r="AJ303" s="312"/>
      <c r="AK303" s="312"/>
    </row>
    <row r="304" spans="1:37" x14ac:dyDescent="0.2">
      <c r="A304" s="312"/>
      <c r="B304" s="312"/>
      <c r="C304" s="313"/>
      <c r="D304" s="312"/>
      <c r="E304" s="312"/>
      <c r="F304" s="312"/>
      <c r="G304" s="312"/>
      <c r="H304" s="312"/>
      <c r="I304" s="312"/>
      <c r="J304" s="312"/>
      <c r="K304" s="312"/>
      <c r="L304" s="312"/>
      <c r="M304" s="312"/>
      <c r="N304" s="312"/>
      <c r="O304" s="312"/>
      <c r="P304" s="312"/>
      <c r="Q304" s="312"/>
      <c r="R304" s="312"/>
      <c r="S304" s="312"/>
      <c r="T304" s="312"/>
      <c r="U304" s="312"/>
      <c r="V304" s="312"/>
      <c r="W304" s="312"/>
      <c r="X304" s="312"/>
      <c r="Y304" s="312"/>
      <c r="Z304" s="312"/>
      <c r="AA304" s="312"/>
      <c r="AB304" s="312"/>
      <c r="AC304" s="312"/>
      <c r="AD304" s="312"/>
      <c r="AE304" s="312"/>
      <c r="AF304" s="312"/>
      <c r="AG304" s="312"/>
      <c r="AH304" s="312"/>
      <c r="AI304" s="312"/>
      <c r="AJ304" s="312"/>
      <c r="AK304" s="312"/>
    </row>
    <row r="305" spans="1:37" x14ac:dyDescent="0.2">
      <c r="A305" s="312"/>
      <c r="B305" s="312"/>
      <c r="C305" s="313"/>
      <c r="D305" s="312"/>
      <c r="E305" s="312"/>
      <c r="F305" s="312"/>
      <c r="G305" s="312"/>
      <c r="H305" s="312"/>
      <c r="I305" s="312"/>
      <c r="J305" s="312"/>
      <c r="K305" s="312"/>
      <c r="L305" s="312"/>
      <c r="M305" s="312"/>
      <c r="N305" s="312"/>
      <c r="O305" s="312"/>
      <c r="P305" s="312"/>
      <c r="Q305" s="312"/>
      <c r="R305" s="312"/>
      <c r="S305" s="312"/>
      <c r="T305" s="312"/>
      <c r="U305" s="312"/>
      <c r="V305" s="312"/>
      <c r="W305" s="312"/>
      <c r="X305" s="312"/>
      <c r="Y305" s="312"/>
      <c r="Z305" s="312"/>
      <c r="AA305" s="312"/>
      <c r="AB305" s="312"/>
      <c r="AC305" s="312"/>
      <c r="AD305" s="312"/>
      <c r="AE305" s="312"/>
      <c r="AF305" s="312"/>
      <c r="AG305" s="312"/>
      <c r="AH305" s="312"/>
      <c r="AI305" s="312"/>
      <c r="AJ305" s="312"/>
      <c r="AK305" s="312"/>
    </row>
    <row r="306" spans="1:37" x14ac:dyDescent="0.2">
      <c r="A306" s="312"/>
      <c r="B306" s="312"/>
      <c r="C306" s="313"/>
      <c r="D306" s="312"/>
      <c r="E306" s="312"/>
      <c r="F306" s="312"/>
      <c r="G306" s="312"/>
      <c r="H306" s="312"/>
      <c r="I306" s="312"/>
      <c r="J306" s="312"/>
      <c r="K306" s="312"/>
      <c r="L306" s="312"/>
      <c r="M306" s="312"/>
      <c r="N306" s="312"/>
      <c r="O306" s="312"/>
      <c r="P306" s="312"/>
      <c r="Q306" s="312"/>
      <c r="R306" s="312"/>
      <c r="S306" s="312"/>
      <c r="T306" s="312"/>
      <c r="U306" s="312"/>
      <c r="V306" s="312"/>
      <c r="W306" s="312"/>
      <c r="X306" s="312"/>
      <c r="Y306" s="312"/>
      <c r="Z306" s="312"/>
      <c r="AA306" s="312"/>
      <c r="AB306" s="312"/>
      <c r="AC306" s="312"/>
      <c r="AD306" s="312"/>
      <c r="AE306" s="312"/>
      <c r="AF306" s="312"/>
      <c r="AG306" s="312"/>
      <c r="AH306" s="312"/>
      <c r="AI306" s="312"/>
      <c r="AJ306" s="312"/>
      <c r="AK306" s="312"/>
    </row>
    <row r="307" spans="1:37" x14ac:dyDescent="0.2">
      <c r="A307" s="312"/>
      <c r="B307" s="312"/>
      <c r="C307" s="313"/>
      <c r="D307" s="312"/>
      <c r="E307" s="312"/>
      <c r="F307" s="312"/>
      <c r="G307" s="312"/>
      <c r="H307" s="312"/>
      <c r="I307" s="312"/>
      <c r="J307" s="312"/>
      <c r="K307" s="312"/>
      <c r="L307" s="312"/>
      <c r="M307" s="312"/>
      <c r="N307" s="312"/>
      <c r="O307" s="312"/>
      <c r="P307" s="312"/>
      <c r="Q307" s="312"/>
      <c r="R307" s="312"/>
      <c r="S307" s="312"/>
      <c r="T307" s="312"/>
      <c r="U307" s="312"/>
      <c r="V307" s="312"/>
      <c r="W307" s="312"/>
      <c r="X307" s="312"/>
      <c r="Y307" s="312"/>
      <c r="Z307" s="312"/>
      <c r="AA307" s="312"/>
      <c r="AB307" s="312"/>
      <c r="AC307" s="312"/>
      <c r="AD307" s="312"/>
      <c r="AE307" s="312"/>
      <c r="AF307" s="312"/>
      <c r="AG307" s="312"/>
      <c r="AH307" s="312"/>
      <c r="AI307" s="312"/>
      <c r="AJ307" s="312"/>
      <c r="AK307" s="312"/>
    </row>
    <row r="308" spans="1:37" x14ac:dyDescent="0.2">
      <c r="A308" s="312"/>
      <c r="B308" s="312"/>
      <c r="C308" s="313"/>
      <c r="D308" s="312"/>
      <c r="E308" s="312"/>
      <c r="F308" s="312"/>
      <c r="G308" s="312"/>
      <c r="H308" s="312"/>
      <c r="I308" s="312"/>
      <c r="J308" s="312"/>
      <c r="K308" s="312"/>
      <c r="L308" s="312"/>
      <c r="M308" s="312"/>
      <c r="N308" s="312"/>
      <c r="O308" s="312"/>
      <c r="P308" s="312"/>
      <c r="Q308" s="312"/>
      <c r="R308" s="312"/>
      <c r="S308" s="312"/>
      <c r="T308" s="312"/>
      <c r="U308" s="312"/>
      <c r="V308" s="312"/>
      <c r="W308" s="312"/>
      <c r="X308" s="312"/>
      <c r="Y308" s="312"/>
      <c r="Z308" s="312"/>
      <c r="AA308" s="312"/>
      <c r="AB308" s="312"/>
      <c r="AC308" s="312"/>
      <c r="AD308" s="312"/>
      <c r="AE308" s="312"/>
      <c r="AF308" s="312"/>
      <c r="AG308" s="312"/>
      <c r="AH308" s="312"/>
      <c r="AI308" s="312"/>
      <c r="AJ308" s="312"/>
      <c r="AK308" s="312"/>
    </row>
    <row r="309" spans="1:37" x14ac:dyDescent="0.2">
      <c r="A309" s="312"/>
      <c r="B309" s="312"/>
      <c r="C309" s="313"/>
      <c r="D309" s="312"/>
      <c r="E309" s="312"/>
      <c r="F309" s="312"/>
      <c r="G309" s="312"/>
      <c r="H309" s="312"/>
      <c r="I309" s="312"/>
      <c r="J309" s="312"/>
      <c r="K309" s="312"/>
      <c r="L309" s="312"/>
      <c r="M309" s="312"/>
      <c r="N309" s="312"/>
      <c r="O309" s="312"/>
      <c r="P309" s="312"/>
      <c r="Q309" s="312"/>
      <c r="R309" s="312"/>
      <c r="S309" s="312"/>
      <c r="T309" s="312"/>
      <c r="U309" s="312"/>
      <c r="V309" s="312"/>
      <c r="W309" s="312"/>
      <c r="X309" s="312"/>
      <c r="Y309" s="312"/>
      <c r="Z309" s="312"/>
      <c r="AA309" s="312"/>
      <c r="AB309" s="312"/>
      <c r="AC309" s="312"/>
      <c r="AD309" s="312"/>
      <c r="AE309" s="312"/>
      <c r="AF309" s="312"/>
      <c r="AG309" s="312"/>
      <c r="AH309" s="312"/>
      <c r="AI309" s="312"/>
      <c r="AJ309" s="312"/>
      <c r="AK309" s="312"/>
    </row>
    <row r="310" spans="1:37" x14ac:dyDescent="0.2">
      <c r="A310" s="312"/>
      <c r="B310" s="312"/>
      <c r="C310" s="313"/>
      <c r="D310" s="312"/>
      <c r="E310" s="312"/>
      <c r="F310" s="312"/>
      <c r="G310" s="312"/>
      <c r="H310" s="312"/>
      <c r="I310" s="312"/>
      <c r="J310" s="312"/>
      <c r="K310" s="312"/>
      <c r="L310" s="312"/>
      <c r="M310" s="312"/>
      <c r="N310" s="312"/>
      <c r="O310" s="312"/>
      <c r="P310" s="312"/>
      <c r="Q310" s="312"/>
      <c r="R310" s="312"/>
      <c r="S310" s="312"/>
      <c r="T310" s="312"/>
      <c r="U310" s="312"/>
      <c r="V310" s="312"/>
      <c r="W310" s="312"/>
      <c r="X310" s="312"/>
      <c r="Y310" s="312"/>
      <c r="Z310" s="312"/>
      <c r="AA310" s="312"/>
      <c r="AB310" s="312"/>
      <c r="AC310" s="312"/>
      <c r="AD310" s="312"/>
      <c r="AE310" s="312"/>
      <c r="AF310" s="312"/>
      <c r="AG310" s="312"/>
      <c r="AH310" s="312"/>
      <c r="AI310" s="312"/>
      <c r="AJ310" s="312"/>
      <c r="AK310" s="312"/>
    </row>
    <row r="311" spans="1:37" x14ac:dyDescent="0.2">
      <c r="A311" s="312"/>
      <c r="B311" s="312"/>
      <c r="C311" s="313"/>
      <c r="D311" s="312"/>
      <c r="E311" s="312"/>
      <c r="F311" s="312"/>
      <c r="G311" s="312"/>
      <c r="H311" s="312"/>
      <c r="I311" s="312"/>
      <c r="J311" s="312"/>
      <c r="K311" s="312"/>
      <c r="L311" s="312"/>
      <c r="M311" s="312"/>
      <c r="N311" s="312"/>
      <c r="O311" s="312"/>
      <c r="P311" s="312"/>
      <c r="Q311" s="312"/>
      <c r="R311" s="312"/>
      <c r="S311" s="312"/>
      <c r="T311" s="312"/>
      <c r="U311" s="312"/>
      <c r="V311" s="312"/>
      <c r="W311" s="312"/>
      <c r="X311" s="312"/>
      <c r="Y311" s="312"/>
      <c r="Z311" s="312"/>
      <c r="AA311" s="312"/>
      <c r="AB311" s="312"/>
      <c r="AC311" s="312"/>
      <c r="AD311" s="312"/>
      <c r="AE311" s="312"/>
      <c r="AF311" s="312"/>
      <c r="AG311" s="312"/>
      <c r="AH311" s="312"/>
      <c r="AI311" s="312"/>
      <c r="AJ311" s="312"/>
      <c r="AK311" s="312"/>
    </row>
    <row r="312" spans="1:37" x14ac:dyDescent="0.2">
      <c r="A312" s="312"/>
      <c r="B312" s="312"/>
      <c r="C312" s="313"/>
      <c r="D312" s="312"/>
      <c r="E312" s="312"/>
      <c r="F312" s="312"/>
      <c r="G312" s="312"/>
      <c r="H312" s="312"/>
      <c r="I312" s="312"/>
      <c r="J312" s="312"/>
      <c r="K312" s="312"/>
      <c r="L312" s="312"/>
      <c r="M312" s="312"/>
      <c r="N312" s="312"/>
      <c r="O312" s="312"/>
      <c r="P312" s="312"/>
      <c r="Q312" s="312"/>
      <c r="R312" s="312"/>
      <c r="S312" s="312"/>
      <c r="T312" s="312"/>
      <c r="U312" s="312"/>
      <c r="V312" s="312"/>
      <c r="W312" s="312"/>
      <c r="X312" s="312"/>
      <c r="Y312" s="312"/>
      <c r="Z312" s="312"/>
      <c r="AA312" s="312"/>
      <c r="AB312" s="312"/>
      <c r="AC312" s="312"/>
      <c r="AD312" s="312"/>
      <c r="AE312" s="312"/>
      <c r="AF312" s="312"/>
      <c r="AG312" s="312"/>
      <c r="AH312" s="312"/>
      <c r="AI312" s="312"/>
      <c r="AJ312" s="312"/>
      <c r="AK312" s="312"/>
    </row>
    <row r="313" spans="1:37" x14ac:dyDescent="0.2">
      <c r="A313" s="312"/>
      <c r="B313" s="312"/>
      <c r="C313" s="313"/>
      <c r="D313" s="312"/>
      <c r="E313" s="312"/>
      <c r="F313" s="312"/>
      <c r="G313" s="312"/>
      <c r="H313" s="312"/>
      <c r="I313" s="312"/>
      <c r="J313" s="312"/>
      <c r="K313" s="312"/>
      <c r="L313" s="312"/>
      <c r="M313" s="312"/>
      <c r="N313" s="312"/>
      <c r="O313" s="312"/>
      <c r="P313" s="312"/>
      <c r="Q313" s="312"/>
      <c r="R313" s="312"/>
      <c r="S313" s="312"/>
      <c r="T313" s="312"/>
      <c r="U313" s="312"/>
      <c r="V313" s="312"/>
      <c r="W313" s="312"/>
      <c r="X313" s="312"/>
      <c r="Y313" s="312"/>
      <c r="Z313" s="312"/>
      <c r="AA313" s="312"/>
      <c r="AB313" s="312"/>
      <c r="AC313" s="312"/>
      <c r="AD313" s="312"/>
      <c r="AE313" s="312"/>
      <c r="AF313" s="312"/>
      <c r="AG313" s="312"/>
      <c r="AH313" s="312"/>
      <c r="AI313" s="312"/>
      <c r="AJ313" s="312"/>
      <c r="AK313" s="312"/>
    </row>
    <row r="314" spans="1:37" x14ac:dyDescent="0.2">
      <c r="A314" s="312"/>
      <c r="B314" s="312"/>
      <c r="C314" s="313"/>
      <c r="D314" s="312"/>
      <c r="E314" s="312"/>
      <c r="F314" s="312"/>
      <c r="G314" s="312"/>
      <c r="H314" s="312"/>
      <c r="I314" s="312"/>
      <c r="J314" s="312"/>
      <c r="K314" s="312"/>
      <c r="L314" s="312"/>
      <c r="M314" s="312"/>
      <c r="N314" s="312"/>
      <c r="O314" s="312"/>
      <c r="P314" s="312"/>
      <c r="Q314" s="312"/>
      <c r="R314" s="312"/>
      <c r="S314" s="312"/>
      <c r="T314" s="312"/>
      <c r="U314" s="312"/>
      <c r="V314" s="312"/>
      <c r="W314" s="312"/>
      <c r="X314" s="312"/>
      <c r="Y314" s="312"/>
      <c r="Z314" s="312"/>
      <c r="AA314" s="312"/>
      <c r="AB314" s="312"/>
      <c r="AC314" s="312"/>
      <c r="AD314" s="312"/>
      <c r="AE314" s="312"/>
      <c r="AF314" s="312"/>
      <c r="AG314" s="312"/>
      <c r="AH314" s="312"/>
      <c r="AI314" s="312"/>
      <c r="AJ314" s="312"/>
      <c r="AK314" s="312"/>
    </row>
    <row r="315" spans="1:37" x14ac:dyDescent="0.2">
      <c r="A315" s="312"/>
      <c r="B315" s="312"/>
      <c r="C315" s="313"/>
      <c r="D315" s="312"/>
      <c r="E315" s="312"/>
      <c r="F315" s="312"/>
      <c r="G315" s="312"/>
      <c r="H315" s="312"/>
      <c r="I315" s="312"/>
      <c r="J315" s="312"/>
      <c r="K315" s="312"/>
      <c r="L315" s="312"/>
      <c r="M315" s="312"/>
      <c r="N315" s="312"/>
      <c r="O315" s="312"/>
      <c r="P315" s="312"/>
      <c r="Q315" s="312"/>
      <c r="R315" s="312"/>
      <c r="S315" s="312"/>
      <c r="T315" s="312"/>
      <c r="U315" s="312"/>
      <c r="V315" s="312"/>
      <c r="W315" s="312"/>
      <c r="X315" s="312"/>
      <c r="Y315" s="312"/>
      <c r="Z315" s="312"/>
      <c r="AA315" s="312"/>
      <c r="AB315" s="312"/>
      <c r="AC315" s="312"/>
      <c r="AD315" s="312"/>
      <c r="AE315" s="312"/>
      <c r="AF315" s="312"/>
      <c r="AG315" s="312"/>
      <c r="AH315" s="312"/>
      <c r="AI315" s="312"/>
      <c r="AJ315" s="312"/>
      <c r="AK315" s="312"/>
    </row>
    <row r="316" spans="1:37" x14ac:dyDescent="0.2">
      <c r="A316" s="312"/>
      <c r="B316" s="312"/>
      <c r="C316" s="313"/>
      <c r="D316" s="312"/>
      <c r="E316" s="312"/>
      <c r="F316" s="312"/>
      <c r="G316" s="312"/>
      <c r="H316" s="312"/>
      <c r="I316" s="312"/>
      <c r="J316" s="312"/>
      <c r="K316" s="312"/>
      <c r="L316" s="312"/>
      <c r="M316" s="312"/>
      <c r="N316" s="312"/>
      <c r="O316" s="312"/>
      <c r="P316" s="312"/>
      <c r="Q316" s="312"/>
      <c r="R316" s="312"/>
      <c r="S316" s="312"/>
      <c r="T316" s="312"/>
      <c r="U316" s="312"/>
      <c r="V316" s="312"/>
      <c r="W316" s="312"/>
      <c r="X316" s="312"/>
      <c r="Y316" s="312"/>
      <c r="Z316" s="312"/>
      <c r="AA316" s="312"/>
      <c r="AB316" s="312"/>
      <c r="AC316" s="312"/>
      <c r="AD316" s="312"/>
      <c r="AE316" s="312"/>
      <c r="AF316" s="312"/>
      <c r="AG316" s="312"/>
      <c r="AH316" s="312"/>
      <c r="AI316" s="312"/>
      <c r="AJ316" s="312"/>
      <c r="AK316" s="312"/>
    </row>
    <row r="317" spans="1:37" x14ac:dyDescent="0.2">
      <c r="A317" s="312"/>
      <c r="B317" s="312"/>
      <c r="C317" s="313"/>
      <c r="D317" s="312"/>
      <c r="E317" s="312"/>
      <c r="F317" s="312"/>
      <c r="G317" s="312"/>
      <c r="H317" s="312"/>
      <c r="I317" s="312"/>
      <c r="J317" s="312"/>
      <c r="K317" s="312"/>
      <c r="L317" s="312"/>
      <c r="M317" s="312"/>
      <c r="N317" s="312"/>
      <c r="O317" s="312"/>
      <c r="P317" s="312"/>
      <c r="Q317" s="312"/>
      <c r="R317" s="312"/>
      <c r="S317" s="312"/>
      <c r="T317" s="312"/>
      <c r="U317" s="312"/>
      <c r="V317" s="312"/>
      <c r="W317" s="312"/>
      <c r="X317" s="312"/>
      <c r="Y317" s="312"/>
      <c r="Z317" s="312"/>
      <c r="AA317" s="312"/>
      <c r="AB317" s="312"/>
      <c r="AC317" s="312"/>
      <c r="AD317" s="312"/>
      <c r="AE317" s="312"/>
      <c r="AF317" s="312"/>
      <c r="AG317" s="312"/>
      <c r="AH317" s="312"/>
      <c r="AI317" s="312"/>
      <c r="AJ317" s="312"/>
      <c r="AK317" s="312"/>
    </row>
    <row r="318" spans="1:37" x14ac:dyDescent="0.2">
      <c r="A318" s="312"/>
      <c r="B318" s="312"/>
      <c r="C318" s="313"/>
      <c r="D318" s="312"/>
      <c r="E318" s="312"/>
      <c r="F318" s="312"/>
      <c r="G318" s="312"/>
      <c r="H318" s="312"/>
      <c r="I318" s="312"/>
      <c r="J318" s="312"/>
      <c r="K318" s="312"/>
      <c r="L318" s="312"/>
      <c r="M318" s="312"/>
      <c r="N318" s="312"/>
      <c r="O318" s="312"/>
      <c r="P318" s="312"/>
      <c r="Q318" s="312"/>
      <c r="R318" s="312"/>
      <c r="S318" s="312"/>
      <c r="T318" s="312"/>
      <c r="U318" s="312"/>
      <c r="V318" s="312"/>
      <c r="W318" s="312"/>
      <c r="X318" s="312"/>
      <c r="Y318" s="312"/>
      <c r="Z318" s="312"/>
      <c r="AA318" s="312"/>
      <c r="AB318" s="312"/>
      <c r="AC318" s="312"/>
      <c r="AD318" s="312"/>
      <c r="AE318" s="312"/>
      <c r="AF318" s="312"/>
      <c r="AG318" s="312"/>
      <c r="AH318" s="312"/>
      <c r="AI318" s="312"/>
      <c r="AJ318" s="312"/>
      <c r="AK318" s="312"/>
    </row>
    <row r="319" spans="1:37" x14ac:dyDescent="0.2">
      <c r="A319" s="312"/>
      <c r="B319" s="312"/>
      <c r="C319" s="313"/>
      <c r="D319" s="312"/>
      <c r="E319" s="312"/>
      <c r="F319" s="312"/>
      <c r="G319" s="312"/>
      <c r="H319" s="312"/>
      <c r="I319" s="312"/>
      <c r="J319" s="312"/>
      <c r="K319" s="312"/>
      <c r="L319" s="312"/>
      <c r="M319" s="312"/>
      <c r="N319" s="312"/>
      <c r="O319" s="312"/>
      <c r="P319" s="312"/>
      <c r="Q319" s="312"/>
      <c r="R319" s="312"/>
      <c r="S319" s="312"/>
      <c r="T319" s="312"/>
      <c r="U319" s="312"/>
      <c r="V319" s="312"/>
      <c r="W319" s="312"/>
      <c r="X319" s="312"/>
      <c r="Y319" s="312"/>
      <c r="Z319" s="312"/>
      <c r="AA319" s="312"/>
      <c r="AB319" s="312"/>
      <c r="AC319" s="312"/>
      <c r="AD319" s="312"/>
      <c r="AE319" s="312"/>
      <c r="AF319" s="312"/>
      <c r="AG319" s="312"/>
      <c r="AH319" s="312"/>
      <c r="AI319" s="312"/>
      <c r="AJ319" s="312"/>
      <c r="AK319" s="312"/>
    </row>
    <row r="320" spans="1:37" x14ac:dyDescent="0.2">
      <c r="A320" s="312"/>
      <c r="B320" s="312"/>
      <c r="C320" s="313"/>
      <c r="D320" s="312"/>
      <c r="E320" s="312"/>
      <c r="F320" s="312"/>
      <c r="G320" s="312"/>
      <c r="H320" s="312"/>
      <c r="I320" s="312"/>
      <c r="J320" s="312"/>
      <c r="K320" s="312"/>
      <c r="L320" s="312"/>
      <c r="M320" s="312"/>
      <c r="N320" s="312"/>
      <c r="O320" s="312"/>
      <c r="P320" s="312"/>
      <c r="Q320" s="312"/>
      <c r="R320" s="312"/>
      <c r="S320" s="312"/>
      <c r="T320" s="312"/>
      <c r="U320" s="312"/>
      <c r="V320" s="312"/>
      <c r="W320" s="312"/>
      <c r="X320" s="312"/>
      <c r="Y320" s="312"/>
      <c r="Z320" s="312"/>
      <c r="AA320" s="312"/>
      <c r="AB320" s="312"/>
      <c r="AC320" s="312"/>
      <c r="AD320" s="312"/>
      <c r="AE320" s="312"/>
      <c r="AF320" s="312"/>
      <c r="AG320" s="312"/>
      <c r="AH320" s="312"/>
      <c r="AI320" s="312"/>
      <c r="AJ320" s="312"/>
      <c r="AK320" s="312"/>
    </row>
    <row r="321" spans="1:37" x14ac:dyDescent="0.2">
      <c r="A321" s="312"/>
      <c r="B321" s="312"/>
      <c r="C321" s="313"/>
      <c r="D321" s="312"/>
      <c r="E321" s="312"/>
      <c r="F321" s="312"/>
      <c r="G321" s="312"/>
      <c r="H321" s="312"/>
      <c r="I321" s="312"/>
      <c r="J321" s="312"/>
      <c r="K321" s="312"/>
      <c r="L321" s="312"/>
      <c r="M321" s="312"/>
      <c r="N321" s="312"/>
      <c r="O321" s="312"/>
      <c r="P321" s="312"/>
      <c r="Q321" s="312"/>
      <c r="R321" s="312"/>
      <c r="S321" s="312"/>
      <c r="T321" s="312"/>
      <c r="U321" s="312"/>
      <c r="V321" s="312"/>
      <c r="W321" s="312"/>
      <c r="X321" s="312"/>
      <c r="Y321" s="312"/>
      <c r="Z321" s="312"/>
      <c r="AA321" s="312"/>
      <c r="AB321" s="312"/>
      <c r="AC321" s="312"/>
      <c r="AD321" s="312"/>
      <c r="AE321" s="312"/>
      <c r="AF321" s="312"/>
      <c r="AG321" s="312"/>
      <c r="AH321" s="312"/>
      <c r="AI321" s="312"/>
      <c r="AJ321" s="312"/>
      <c r="AK321" s="312"/>
    </row>
    <row r="322" spans="1:37" x14ac:dyDescent="0.2">
      <c r="A322" s="312"/>
      <c r="B322" s="312"/>
      <c r="C322" s="313"/>
      <c r="D322" s="312"/>
      <c r="E322" s="312"/>
      <c r="F322" s="312"/>
      <c r="G322" s="312"/>
      <c r="H322" s="312"/>
      <c r="I322" s="312"/>
      <c r="J322" s="312"/>
      <c r="K322" s="312"/>
      <c r="L322" s="312"/>
      <c r="M322" s="312"/>
      <c r="N322" s="312"/>
      <c r="O322" s="312"/>
      <c r="P322" s="312"/>
      <c r="Q322" s="312"/>
      <c r="R322" s="312"/>
      <c r="S322" s="312"/>
      <c r="T322" s="312"/>
      <c r="U322" s="312"/>
      <c r="V322" s="312"/>
      <c r="W322" s="312"/>
      <c r="X322" s="312"/>
      <c r="Y322" s="312"/>
      <c r="Z322" s="312"/>
      <c r="AA322" s="312"/>
      <c r="AB322" s="312"/>
      <c r="AC322" s="312"/>
      <c r="AD322" s="312"/>
      <c r="AE322" s="312"/>
      <c r="AF322" s="312"/>
      <c r="AG322" s="312"/>
      <c r="AH322" s="312"/>
      <c r="AI322" s="312"/>
      <c r="AJ322" s="312"/>
      <c r="AK322" s="312"/>
    </row>
    <row r="323" spans="1:37" x14ac:dyDescent="0.2">
      <c r="A323" s="312"/>
      <c r="B323" s="312"/>
      <c r="C323" s="313"/>
      <c r="D323" s="312"/>
      <c r="E323" s="312"/>
      <c r="F323" s="312"/>
      <c r="G323" s="312"/>
      <c r="H323" s="312"/>
      <c r="I323" s="312"/>
      <c r="J323" s="312"/>
      <c r="K323" s="312"/>
      <c r="L323" s="312"/>
      <c r="M323" s="312"/>
      <c r="N323" s="312"/>
      <c r="O323" s="312"/>
      <c r="P323" s="312"/>
      <c r="Q323" s="312"/>
      <c r="R323" s="312"/>
      <c r="S323" s="312"/>
      <c r="T323" s="312"/>
      <c r="U323" s="312"/>
      <c r="V323" s="312"/>
      <c r="W323" s="312"/>
      <c r="X323" s="312"/>
      <c r="Y323" s="312"/>
      <c r="Z323" s="312"/>
      <c r="AA323" s="312"/>
      <c r="AB323" s="312"/>
      <c r="AC323" s="312"/>
      <c r="AD323" s="312"/>
      <c r="AE323" s="312"/>
      <c r="AF323" s="312"/>
      <c r="AG323" s="312"/>
      <c r="AH323" s="312"/>
      <c r="AI323" s="312"/>
      <c r="AJ323" s="312"/>
      <c r="AK323" s="312"/>
    </row>
    <row r="324" spans="1:37" x14ac:dyDescent="0.2">
      <c r="A324" s="312"/>
      <c r="B324" s="312"/>
      <c r="C324" s="313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2"/>
      <c r="AG324" s="312"/>
      <c r="AH324" s="312"/>
      <c r="AI324" s="312"/>
      <c r="AJ324" s="312"/>
      <c r="AK324" s="312"/>
    </row>
    <row r="325" spans="1:37" x14ac:dyDescent="0.2">
      <c r="A325" s="312"/>
      <c r="B325" s="312"/>
      <c r="C325" s="313"/>
      <c r="D325" s="312"/>
      <c r="E325" s="312"/>
      <c r="F325" s="312"/>
      <c r="G325" s="312"/>
      <c r="H325" s="312"/>
      <c r="I325" s="312"/>
      <c r="J325" s="312"/>
      <c r="K325" s="312"/>
      <c r="L325" s="312"/>
      <c r="M325" s="312"/>
      <c r="N325" s="312"/>
      <c r="O325" s="312"/>
      <c r="P325" s="312"/>
      <c r="Q325" s="312"/>
      <c r="R325" s="312"/>
      <c r="S325" s="312"/>
      <c r="T325" s="312"/>
      <c r="U325" s="312"/>
      <c r="V325" s="312"/>
      <c r="W325" s="312"/>
      <c r="X325" s="312"/>
      <c r="Y325" s="312"/>
      <c r="Z325" s="312"/>
      <c r="AA325" s="312"/>
      <c r="AB325" s="312"/>
      <c r="AC325" s="312"/>
      <c r="AD325" s="312"/>
      <c r="AE325" s="312"/>
      <c r="AF325" s="312"/>
      <c r="AG325" s="312"/>
      <c r="AH325" s="312"/>
      <c r="AI325" s="312"/>
      <c r="AJ325" s="312"/>
      <c r="AK325" s="312"/>
    </row>
    <row r="326" spans="1:37" x14ac:dyDescent="0.2">
      <c r="A326" s="312"/>
      <c r="B326" s="312"/>
      <c r="C326" s="313"/>
      <c r="D326" s="312"/>
      <c r="E326" s="312"/>
      <c r="F326" s="312"/>
      <c r="G326" s="312"/>
      <c r="H326" s="312"/>
      <c r="I326" s="312"/>
      <c r="J326" s="312"/>
      <c r="K326" s="312"/>
      <c r="L326" s="312"/>
      <c r="M326" s="312"/>
      <c r="N326" s="312"/>
      <c r="O326" s="312"/>
      <c r="P326" s="312"/>
      <c r="Q326" s="312"/>
      <c r="R326" s="312"/>
      <c r="S326" s="312"/>
      <c r="T326" s="312"/>
      <c r="U326" s="312"/>
      <c r="V326" s="312"/>
      <c r="W326" s="312"/>
      <c r="X326" s="312"/>
      <c r="Y326" s="312"/>
      <c r="Z326" s="312"/>
      <c r="AA326" s="312"/>
      <c r="AB326" s="312"/>
      <c r="AC326" s="312"/>
      <c r="AD326" s="312"/>
      <c r="AE326" s="312"/>
      <c r="AF326" s="312"/>
      <c r="AG326" s="312"/>
      <c r="AH326" s="312"/>
      <c r="AI326" s="312"/>
      <c r="AJ326" s="312"/>
      <c r="AK326" s="312"/>
    </row>
    <row r="327" spans="1:37" x14ac:dyDescent="0.2">
      <c r="A327" s="312"/>
      <c r="B327" s="312"/>
      <c r="C327" s="313"/>
      <c r="D327" s="312"/>
      <c r="E327" s="312"/>
      <c r="F327" s="312"/>
      <c r="G327" s="312"/>
      <c r="H327" s="312"/>
      <c r="I327" s="312"/>
      <c r="J327" s="312"/>
      <c r="K327" s="312"/>
      <c r="L327" s="312"/>
      <c r="M327" s="312"/>
      <c r="N327" s="312"/>
      <c r="O327" s="312"/>
      <c r="P327" s="312"/>
      <c r="Q327" s="312"/>
      <c r="R327" s="312"/>
      <c r="S327" s="312"/>
      <c r="T327" s="312"/>
      <c r="U327" s="312"/>
      <c r="V327" s="312"/>
      <c r="W327" s="312"/>
      <c r="X327" s="312"/>
      <c r="Y327" s="312"/>
      <c r="Z327" s="312"/>
      <c r="AA327" s="312"/>
      <c r="AB327" s="312"/>
      <c r="AC327" s="312"/>
      <c r="AD327" s="312"/>
      <c r="AE327" s="312"/>
      <c r="AF327" s="312"/>
      <c r="AG327" s="312"/>
      <c r="AH327" s="312"/>
      <c r="AI327" s="312"/>
      <c r="AJ327" s="312"/>
      <c r="AK327" s="312"/>
    </row>
    <row r="328" spans="1:37" x14ac:dyDescent="0.2">
      <c r="A328" s="312"/>
      <c r="B328" s="312"/>
      <c r="C328" s="313"/>
      <c r="D328" s="312"/>
      <c r="E328" s="312"/>
      <c r="F328" s="312"/>
      <c r="G328" s="312"/>
      <c r="H328" s="312"/>
      <c r="I328" s="312"/>
      <c r="J328" s="312"/>
      <c r="K328" s="312"/>
      <c r="L328" s="312"/>
      <c r="M328" s="312"/>
      <c r="N328" s="312"/>
      <c r="O328" s="312"/>
      <c r="P328" s="312"/>
      <c r="Q328" s="312"/>
      <c r="R328" s="312"/>
      <c r="S328" s="312"/>
      <c r="T328" s="312"/>
      <c r="U328" s="312"/>
      <c r="V328" s="312"/>
      <c r="W328" s="312"/>
      <c r="X328" s="312"/>
      <c r="Y328" s="312"/>
      <c r="Z328" s="312"/>
      <c r="AA328" s="312"/>
      <c r="AB328" s="312"/>
      <c r="AC328" s="312"/>
      <c r="AD328" s="312"/>
      <c r="AE328" s="312"/>
      <c r="AF328" s="312"/>
      <c r="AG328" s="312"/>
      <c r="AH328" s="312"/>
      <c r="AI328" s="312"/>
      <c r="AJ328" s="312"/>
      <c r="AK328" s="312"/>
    </row>
    <row r="329" spans="1:37" x14ac:dyDescent="0.2">
      <c r="A329" s="312"/>
      <c r="B329" s="312"/>
      <c r="C329" s="313"/>
      <c r="D329" s="312"/>
      <c r="E329" s="312"/>
      <c r="F329" s="312"/>
      <c r="G329" s="312"/>
      <c r="H329" s="312"/>
      <c r="I329" s="312"/>
      <c r="J329" s="312"/>
      <c r="K329" s="312"/>
      <c r="L329" s="312"/>
      <c r="M329" s="312"/>
      <c r="N329" s="312"/>
      <c r="O329" s="312"/>
      <c r="P329" s="312"/>
      <c r="Q329" s="312"/>
      <c r="R329" s="312"/>
      <c r="S329" s="312"/>
      <c r="T329" s="312"/>
      <c r="U329" s="312"/>
      <c r="V329" s="312"/>
      <c r="W329" s="312"/>
      <c r="X329" s="312"/>
      <c r="Y329" s="312"/>
      <c r="Z329" s="312"/>
      <c r="AA329" s="312"/>
      <c r="AB329" s="312"/>
      <c r="AC329" s="312"/>
      <c r="AD329" s="312"/>
      <c r="AE329" s="312"/>
      <c r="AF329" s="312"/>
      <c r="AG329" s="312"/>
      <c r="AH329" s="312"/>
      <c r="AI329" s="312"/>
      <c r="AJ329" s="312"/>
      <c r="AK329" s="312"/>
    </row>
    <row r="330" spans="1:37" x14ac:dyDescent="0.2">
      <c r="A330" s="312"/>
      <c r="B330" s="312"/>
      <c r="C330" s="313"/>
      <c r="D330" s="312"/>
      <c r="E330" s="312"/>
      <c r="F330" s="312"/>
      <c r="G330" s="312"/>
      <c r="H330" s="312"/>
      <c r="I330" s="312"/>
      <c r="J330" s="312"/>
      <c r="K330" s="312"/>
      <c r="L330" s="312"/>
      <c r="M330" s="312"/>
      <c r="N330" s="312"/>
      <c r="O330" s="312"/>
      <c r="P330" s="312"/>
      <c r="Q330" s="312"/>
      <c r="R330" s="312"/>
      <c r="S330" s="312"/>
      <c r="T330" s="312"/>
      <c r="U330" s="312"/>
      <c r="V330" s="312"/>
      <c r="W330" s="312"/>
      <c r="X330" s="312"/>
      <c r="Y330" s="312"/>
      <c r="Z330" s="312"/>
      <c r="AA330" s="312"/>
      <c r="AB330" s="312"/>
      <c r="AC330" s="312"/>
      <c r="AD330" s="312"/>
      <c r="AE330" s="312"/>
      <c r="AF330" s="312"/>
      <c r="AG330" s="312"/>
      <c r="AH330" s="312"/>
      <c r="AI330" s="312"/>
      <c r="AJ330" s="312"/>
      <c r="AK330" s="312"/>
    </row>
    <row r="331" spans="1:37" x14ac:dyDescent="0.2">
      <c r="A331" s="312"/>
      <c r="B331" s="312"/>
      <c r="C331" s="313"/>
      <c r="D331" s="312"/>
      <c r="E331" s="312"/>
      <c r="F331" s="312"/>
      <c r="G331" s="312"/>
      <c r="H331" s="312"/>
      <c r="I331" s="312"/>
      <c r="J331" s="312"/>
      <c r="K331" s="312"/>
      <c r="L331" s="312"/>
      <c r="M331" s="312"/>
      <c r="N331" s="312"/>
      <c r="O331" s="312"/>
      <c r="P331" s="312"/>
      <c r="Q331" s="312"/>
      <c r="R331" s="312"/>
      <c r="S331" s="312"/>
      <c r="T331" s="312"/>
      <c r="U331" s="312"/>
      <c r="V331" s="312"/>
      <c r="W331" s="312"/>
      <c r="X331" s="312"/>
      <c r="Y331" s="312"/>
      <c r="Z331" s="312"/>
      <c r="AA331" s="312"/>
      <c r="AB331" s="312"/>
      <c r="AC331" s="312"/>
      <c r="AD331" s="312"/>
      <c r="AE331" s="312"/>
      <c r="AF331" s="312"/>
      <c r="AG331" s="312"/>
      <c r="AH331" s="312"/>
      <c r="AI331" s="312"/>
      <c r="AJ331" s="312"/>
      <c r="AK331" s="312"/>
    </row>
    <row r="332" spans="1:37" x14ac:dyDescent="0.2">
      <c r="A332" s="312"/>
      <c r="B332" s="312"/>
      <c r="C332" s="313"/>
      <c r="D332" s="312"/>
      <c r="E332" s="312"/>
      <c r="F332" s="312"/>
      <c r="G332" s="312"/>
      <c r="H332" s="312"/>
      <c r="I332" s="312"/>
      <c r="J332" s="312"/>
      <c r="K332" s="312"/>
      <c r="L332" s="312"/>
      <c r="M332" s="312"/>
      <c r="N332" s="312"/>
      <c r="O332" s="312"/>
      <c r="P332" s="312"/>
      <c r="Q332" s="312"/>
      <c r="R332" s="312"/>
      <c r="S332" s="312"/>
      <c r="T332" s="312"/>
      <c r="U332" s="312"/>
      <c r="V332" s="312"/>
      <c r="W332" s="312"/>
      <c r="X332" s="312"/>
      <c r="Y332" s="312"/>
      <c r="Z332" s="312"/>
      <c r="AA332" s="312"/>
      <c r="AB332" s="312"/>
      <c r="AC332" s="312"/>
      <c r="AD332" s="312"/>
      <c r="AE332" s="312"/>
      <c r="AF332" s="312"/>
      <c r="AG332" s="312"/>
      <c r="AH332" s="312"/>
      <c r="AI332" s="312"/>
      <c r="AJ332" s="312"/>
      <c r="AK332" s="312"/>
    </row>
    <row r="333" spans="1:37" x14ac:dyDescent="0.2">
      <c r="A333" s="312"/>
      <c r="B333" s="312"/>
      <c r="C333" s="313"/>
      <c r="D333" s="312"/>
      <c r="E333" s="312"/>
      <c r="F333" s="312"/>
      <c r="G333" s="312"/>
      <c r="H333" s="312"/>
      <c r="I333" s="312"/>
      <c r="J333" s="312"/>
      <c r="K333" s="312"/>
      <c r="L333" s="312"/>
      <c r="M333" s="312"/>
      <c r="N333" s="312"/>
      <c r="O333" s="312"/>
      <c r="P333" s="312"/>
      <c r="Q333" s="312"/>
      <c r="R333" s="312"/>
      <c r="S333" s="312"/>
      <c r="T333" s="312"/>
      <c r="U333" s="312"/>
      <c r="V333" s="312"/>
      <c r="W333" s="312"/>
      <c r="X333" s="312"/>
      <c r="Y333" s="312"/>
      <c r="Z333" s="312"/>
      <c r="AA333" s="312"/>
      <c r="AB333" s="312"/>
      <c r="AC333" s="312"/>
      <c r="AD333" s="312"/>
      <c r="AE333" s="312"/>
      <c r="AF333" s="312"/>
      <c r="AG333" s="312"/>
      <c r="AH333" s="312"/>
      <c r="AI333" s="312"/>
      <c r="AJ333" s="312"/>
      <c r="AK333" s="312"/>
    </row>
    <row r="334" spans="1:37" x14ac:dyDescent="0.2">
      <c r="A334" s="312"/>
      <c r="B334" s="312"/>
      <c r="C334" s="313"/>
      <c r="D334" s="312"/>
      <c r="E334" s="312"/>
      <c r="F334" s="312"/>
      <c r="G334" s="312"/>
      <c r="H334" s="312"/>
      <c r="I334" s="312"/>
      <c r="J334" s="312"/>
      <c r="K334" s="312"/>
      <c r="L334" s="312"/>
      <c r="M334" s="312"/>
      <c r="N334" s="312"/>
      <c r="O334" s="312"/>
      <c r="P334" s="312"/>
      <c r="Q334" s="312"/>
      <c r="R334" s="312"/>
      <c r="S334" s="312"/>
      <c r="T334" s="312"/>
      <c r="U334" s="312"/>
      <c r="V334" s="312"/>
      <c r="W334" s="312"/>
      <c r="X334" s="312"/>
      <c r="Y334" s="312"/>
      <c r="Z334" s="312"/>
      <c r="AA334" s="312"/>
      <c r="AB334" s="312"/>
      <c r="AC334" s="312"/>
      <c r="AD334" s="312"/>
      <c r="AE334" s="312"/>
      <c r="AF334" s="312"/>
      <c r="AG334" s="312"/>
      <c r="AH334" s="312"/>
      <c r="AI334" s="312"/>
      <c r="AJ334" s="312"/>
      <c r="AK334" s="312"/>
    </row>
    <row r="335" spans="1:37" x14ac:dyDescent="0.2">
      <c r="A335" s="312"/>
      <c r="B335" s="312"/>
      <c r="C335" s="313"/>
      <c r="D335" s="312"/>
      <c r="E335" s="312"/>
      <c r="F335" s="312"/>
      <c r="G335" s="312"/>
      <c r="H335" s="312"/>
      <c r="I335" s="312"/>
      <c r="J335" s="312"/>
      <c r="K335" s="312"/>
      <c r="L335" s="312"/>
      <c r="M335" s="312"/>
      <c r="N335" s="312"/>
      <c r="O335" s="312"/>
      <c r="P335" s="312"/>
      <c r="Q335" s="312"/>
      <c r="R335" s="312"/>
      <c r="S335" s="312"/>
      <c r="T335" s="312"/>
      <c r="U335" s="312"/>
      <c r="V335" s="312"/>
      <c r="W335" s="312"/>
      <c r="X335" s="312"/>
      <c r="Y335" s="312"/>
      <c r="Z335" s="312"/>
      <c r="AA335" s="312"/>
      <c r="AB335" s="312"/>
      <c r="AC335" s="312"/>
      <c r="AD335" s="312"/>
      <c r="AE335" s="312"/>
      <c r="AF335" s="312"/>
      <c r="AG335" s="312"/>
      <c r="AH335" s="312"/>
      <c r="AI335" s="312"/>
      <c r="AJ335" s="312"/>
      <c r="AK335" s="312"/>
    </row>
    <row r="336" spans="1:37" x14ac:dyDescent="0.2">
      <c r="A336" s="312"/>
      <c r="B336" s="312"/>
      <c r="C336" s="313"/>
      <c r="D336" s="312"/>
      <c r="E336" s="312"/>
      <c r="F336" s="312"/>
      <c r="G336" s="312"/>
      <c r="H336" s="312"/>
      <c r="I336" s="312"/>
      <c r="J336" s="312"/>
      <c r="K336" s="312"/>
      <c r="L336" s="312"/>
      <c r="M336" s="312"/>
      <c r="N336" s="312"/>
      <c r="O336" s="312"/>
      <c r="P336" s="312"/>
      <c r="Q336" s="312"/>
      <c r="R336" s="312"/>
      <c r="S336" s="312"/>
      <c r="T336" s="312"/>
      <c r="U336" s="312"/>
      <c r="V336" s="312"/>
      <c r="W336" s="312"/>
      <c r="X336" s="312"/>
      <c r="Y336" s="312"/>
      <c r="Z336" s="312"/>
      <c r="AA336" s="312"/>
      <c r="AB336" s="312"/>
      <c r="AC336" s="312"/>
      <c r="AD336" s="312"/>
      <c r="AE336" s="312"/>
      <c r="AF336" s="312"/>
      <c r="AG336" s="312"/>
      <c r="AH336" s="312"/>
      <c r="AI336" s="312"/>
      <c r="AJ336" s="312"/>
      <c r="AK336" s="312"/>
    </row>
    <row r="337" spans="1:37" x14ac:dyDescent="0.2">
      <c r="A337" s="312"/>
      <c r="B337" s="312"/>
      <c r="C337" s="313"/>
      <c r="D337" s="312"/>
      <c r="E337" s="312"/>
      <c r="F337" s="312"/>
      <c r="G337" s="312"/>
      <c r="H337" s="312"/>
      <c r="I337" s="312"/>
      <c r="J337" s="312"/>
      <c r="K337" s="312"/>
      <c r="L337" s="312"/>
      <c r="M337" s="312"/>
      <c r="N337" s="312"/>
      <c r="O337" s="312"/>
      <c r="P337" s="312"/>
      <c r="Q337" s="312"/>
      <c r="R337" s="312"/>
      <c r="S337" s="312"/>
      <c r="T337" s="312"/>
      <c r="U337" s="312"/>
      <c r="V337" s="312"/>
      <c r="W337" s="312"/>
      <c r="X337" s="312"/>
      <c r="Y337" s="312"/>
      <c r="Z337" s="312"/>
      <c r="AA337" s="312"/>
      <c r="AB337" s="312"/>
      <c r="AC337" s="312"/>
      <c r="AD337" s="312"/>
      <c r="AE337" s="312"/>
      <c r="AF337" s="312"/>
      <c r="AG337" s="312"/>
      <c r="AH337" s="312"/>
      <c r="AI337" s="312"/>
      <c r="AJ337" s="312"/>
      <c r="AK337" s="312"/>
    </row>
    <row r="338" spans="1:37" x14ac:dyDescent="0.2">
      <c r="A338" s="312"/>
      <c r="B338" s="312"/>
      <c r="C338" s="313"/>
      <c r="D338" s="312"/>
      <c r="E338" s="312"/>
      <c r="F338" s="312"/>
      <c r="G338" s="312"/>
      <c r="H338" s="312"/>
      <c r="I338" s="312"/>
      <c r="J338" s="312"/>
      <c r="K338" s="312"/>
      <c r="L338" s="312"/>
      <c r="M338" s="312"/>
      <c r="N338" s="312"/>
      <c r="O338" s="312"/>
      <c r="P338" s="312"/>
      <c r="Q338" s="312"/>
      <c r="R338" s="312"/>
      <c r="S338" s="312"/>
      <c r="T338" s="312"/>
      <c r="U338" s="312"/>
      <c r="V338" s="312"/>
      <c r="W338" s="312"/>
      <c r="X338" s="312"/>
      <c r="Y338" s="312"/>
      <c r="Z338" s="312"/>
      <c r="AA338" s="312"/>
      <c r="AB338" s="312"/>
      <c r="AC338" s="312"/>
      <c r="AD338" s="312"/>
      <c r="AE338" s="312"/>
      <c r="AF338" s="312"/>
      <c r="AG338" s="312"/>
      <c r="AH338" s="312"/>
      <c r="AI338" s="312"/>
      <c r="AJ338" s="312"/>
      <c r="AK338" s="312"/>
    </row>
    <row r="339" spans="1:37" x14ac:dyDescent="0.2">
      <c r="A339" s="312"/>
      <c r="B339" s="312"/>
      <c r="C339" s="313"/>
      <c r="D339" s="312"/>
      <c r="E339" s="312"/>
      <c r="F339" s="312"/>
      <c r="G339" s="312"/>
      <c r="H339" s="312"/>
      <c r="I339" s="312"/>
      <c r="J339" s="312"/>
      <c r="K339" s="312"/>
      <c r="L339" s="312"/>
      <c r="M339" s="312"/>
      <c r="N339" s="312"/>
      <c r="O339" s="312"/>
      <c r="P339" s="312"/>
      <c r="Q339" s="312"/>
      <c r="R339" s="312"/>
      <c r="S339" s="312"/>
      <c r="T339" s="312"/>
      <c r="U339" s="312"/>
      <c r="V339" s="312"/>
      <c r="W339" s="312"/>
      <c r="X339" s="312"/>
      <c r="Y339" s="312"/>
      <c r="Z339" s="312"/>
      <c r="AA339" s="312"/>
      <c r="AB339" s="312"/>
      <c r="AC339" s="312"/>
      <c r="AD339" s="312"/>
      <c r="AE339" s="312"/>
      <c r="AF339" s="312"/>
      <c r="AG339" s="312"/>
      <c r="AH339" s="312"/>
      <c r="AI339" s="312"/>
      <c r="AJ339" s="312"/>
      <c r="AK339" s="312"/>
    </row>
    <row r="340" spans="1:37" x14ac:dyDescent="0.2">
      <c r="A340" s="312"/>
      <c r="B340" s="312"/>
      <c r="C340" s="313"/>
      <c r="D340" s="312"/>
      <c r="E340" s="312"/>
      <c r="F340" s="312"/>
      <c r="G340" s="312"/>
      <c r="H340" s="312"/>
      <c r="I340" s="312"/>
      <c r="J340" s="312"/>
      <c r="K340" s="312"/>
      <c r="L340" s="312"/>
      <c r="M340" s="312"/>
      <c r="N340" s="312"/>
      <c r="O340" s="312"/>
      <c r="P340" s="312"/>
      <c r="Q340" s="312"/>
      <c r="R340" s="312"/>
      <c r="S340" s="312"/>
      <c r="T340" s="312"/>
      <c r="U340" s="312"/>
      <c r="V340" s="312"/>
      <c r="W340" s="312"/>
      <c r="X340" s="312"/>
      <c r="Y340" s="312"/>
      <c r="Z340" s="312"/>
      <c r="AA340" s="312"/>
      <c r="AB340" s="312"/>
      <c r="AC340" s="312"/>
      <c r="AD340" s="312"/>
      <c r="AE340" s="312"/>
      <c r="AF340" s="312"/>
      <c r="AG340" s="312"/>
      <c r="AH340" s="312"/>
      <c r="AI340" s="312"/>
      <c r="AJ340" s="312"/>
      <c r="AK340" s="312"/>
    </row>
    <row r="341" spans="1:37" x14ac:dyDescent="0.2">
      <c r="A341" s="312"/>
      <c r="B341" s="312"/>
      <c r="C341" s="313"/>
      <c r="D341" s="312"/>
      <c r="E341" s="312"/>
      <c r="F341" s="312"/>
      <c r="G341" s="312"/>
      <c r="H341" s="312"/>
      <c r="I341" s="312"/>
      <c r="J341" s="312"/>
      <c r="K341" s="312"/>
      <c r="L341" s="312"/>
      <c r="M341" s="312"/>
      <c r="N341" s="312"/>
      <c r="O341" s="312"/>
      <c r="P341" s="312"/>
      <c r="Q341" s="312"/>
      <c r="R341" s="312"/>
      <c r="S341" s="312"/>
      <c r="T341" s="312"/>
      <c r="U341" s="312"/>
      <c r="V341" s="312"/>
      <c r="W341" s="312"/>
      <c r="X341" s="312"/>
      <c r="Y341" s="312"/>
      <c r="Z341" s="312"/>
      <c r="AA341" s="312"/>
      <c r="AB341" s="312"/>
      <c r="AC341" s="312"/>
      <c r="AD341" s="312"/>
      <c r="AE341" s="312"/>
      <c r="AF341" s="312"/>
      <c r="AG341" s="312"/>
      <c r="AH341" s="312"/>
      <c r="AI341" s="312"/>
      <c r="AJ341" s="312"/>
      <c r="AK341" s="312"/>
    </row>
    <row r="342" spans="1:37" x14ac:dyDescent="0.2">
      <c r="A342" s="312"/>
      <c r="B342" s="312"/>
      <c r="C342" s="313"/>
      <c r="D342" s="312"/>
      <c r="E342" s="312"/>
      <c r="F342" s="312"/>
      <c r="G342" s="312"/>
      <c r="H342" s="312"/>
      <c r="I342" s="312"/>
      <c r="J342" s="312"/>
      <c r="K342" s="312"/>
      <c r="L342" s="312"/>
      <c r="M342" s="312"/>
      <c r="N342" s="312"/>
      <c r="O342" s="312"/>
      <c r="P342" s="312"/>
      <c r="Q342" s="312"/>
      <c r="R342" s="312"/>
      <c r="S342" s="312"/>
      <c r="T342" s="312"/>
      <c r="U342" s="312"/>
      <c r="V342" s="312"/>
      <c r="W342" s="312"/>
      <c r="X342" s="312"/>
      <c r="Y342" s="312"/>
      <c r="Z342" s="312"/>
      <c r="AA342" s="312"/>
      <c r="AB342" s="312"/>
      <c r="AC342" s="312"/>
      <c r="AD342" s="312"/>
      <c r="AE342" s="312"/>
      <c r="AF342" s="312"/>
      <c r="AG342" s="312"/>
      <c r="AH342" s="312"/>
      <c r="AI342" s="312"/>
      <c r="AJ342" s="312"/>
      <c r="AK342" s="312"/>
    </row>
    <row r="343" spans="1:37" x14ac:dyDescent="0.2">
      <c r="A343" s="312"/>
      <c r="B343" s="312"/>
      <c r="C343" s="313"/>
      <c r="D343" s="312"/>
      <c r="E343" s="312"/>
      <c r="F343" s="312"/>
      <c r="G343" s="312"/>
      <c r="H343" s="312"/>
      <c r="I343" s="312"/>
      <c r="J343" s="312"/>
      <c r="K343" s="312"/>
      <c r="L343" s="312"/>
      <c r="M343" s="312"/>
      <c r="N343" s="312"/>
      <c r="O343" s="312"/>
      <c r="P343" s="312"/>
      <c r="Q343" s="312"/>
      <c r="R343" s="312"/>
      <c r="S343" s="312"/>
      <c r="T343" s="312"/>
      <c r="U343" s="312"/>
      <c r="V343" s="312"/>
      <c r="W343" s="312"/>
      <c r="X343" s="312"/>
      <c r="Y343" s="312"/>
      <c r="Z343" s="312"/>
      <c r="AA343" s="312"/>
      <c r="AB343" s="312"/>
      <c r="AC343" s="312"/>
      <c r="AD343" s="312"/>
      <c r="AE343" s="312"/>
      <c r="AF343" s="312"/>
      <c r="AG343" s="312"/>
      <c r="AH343" s="312"/>
      <c r="AI343" s="312"/>
      <c r="AJ343" s="312"/>
      <c r="AK343" s="312"/>
    </row>
    <row r="344" spans="1:37" x14ac:dyDescent="0.2">
      <c r="A344" s="312"/>
      <c r="B344" s="312"/>
      <c r="C344" s="313"/>
      <c r="D344" s="312"/>
      <c r="E344" s="312"/>
      <c r="F344" s="312"/>
      <c r="G344" s="312"/>
      <c r="H344" s="312"/>
      <c r="I344" s="312"/>
      <c r="J344" s="312"/>
      <c r="K344" s="312"/>
      <c r="L344" s="312"/>
      <c r="M344" s="312"/>
      <c r="N344" s="312"/>
      <c r="O344" s="312"/>
      <c r="P344" s="312"/>
      <c r="Q344" s="312"/>
      <c r="R344" s="312"/>
      <c r="S344" s="312"/>
      <c r="T344" s="312"/>
      <c r="U344" s="312"/>
      <c r="V344" s="312"/>
      <c r="W344" s="312"/>
      <c r="X344" s="312"/>
      <c r="Y344" s="312"/>
      <c r="Z344" s="312"/>
      <c r="AA344" s="312"/>
      <c r="AB344" s="312"/>
      <c r="AC344" s="312"/>
      <c r="AD344" s="312"/>
      <c r="AE344" s="312"/>
      <c r="AF344" s="312"/>
      <c r="AG344" s="312"/>
      <c r="AH344" s="312"/>
      <c r="AI344" s="312"/>
      <c r="AJ344" s="312"/>
      <c r="AK344" s="312"/>
    </row>
    <row r="345" spans="1:37" x14ac:dyDescent="0.2">
      <c r="A345" s="312"/>
      <c r="B345" s="312"/>
      <c r="C345" s="313"/>
      <c r="D345" s="312"/>
      <c r="E345" s="312"/>
      <c r="F345" s="312"/>
      <c r="G345" s="312"/>
      <c r="H345" s="312"/>
      <c r="I345" s="312"/>
      <c r="J345" s="312"/>
      <c r="K345" s="312"/>
      <c r="L345" s="312"/>
      <c r="M345" s="312"/>
      <c r="N345" s="312"/>
      <c r="O345" s="312"/>
      <c r="P345" s="312"/>
      <c r="Q345" s="312"/>
      <c r="R345" s="312"/>
      <c r="S345" s="312"/>
      <c r="T345" s="312"/>
      <c r="U345" s="312"/>
      <c r="V345" s="312"/>
      <c r="W345" s="312"/>
      <c r="X345" s="312"/>
      <c r="Y345" s="312"/>
      <c r="Z345" s="312"/>
      <c r="AA345" s="312"/>
      <c r="AB345" s="312"/>
      <c r="AC345" s="312"/>
      <c r="AD345" s="312"/>
      <c r="AE345" s="312"/>
      <c r="AF345" s="312"/>
      <c r="AG345" s="312"/>
      <c r="AH345" s="312"/>
      <c r="AI345" s="312"/>
      <c r="AJ345" s="312"/>
      <c r="AK345" s="312"/>
    </row>
    <row r="346" spans="1:37" x14ac:dyDescent="0.2">
      <c r="A346" s="312"/>
      <c r="B346" s="312"/>
      <c r="C346" s="313"/>
      <c r="D346" s="312"/>
      <c r="E346" s="312"/>
      <c r="F346" s="312"/>
      <c r="G346" s="312"/>
      <c r="H346" s="312"/>
      <c r="I346" s="312"/>
      <c r="J346" s="312"/>
      <c r="K346" s="312"/>
      <c r="L346" s="312"/>
      <c r="M346" s="312"/>
      <c r="N346" s="312"/>
      <c r="O346" s="312"/>
      <c r="P346" s="312"/>
      <c r="Q346" s="312"/>
      <c r="R346" s="312"/>
      <c r="S346" s="312"/>
      <c r="T346" s="312"/>
      <c r="U346" s="312"/>
      <c r="V346" s="312"/>
      <c r="W346" s="312"/>
      <c r="X346" s="312"/>
      <c r="Y346" s="312"/>
      <c r="Z346" s="312"/>
      <c r="AA346" s="312"/>
      <c r="AB346" s="312"/>
      <c r="AC346" s="312"/>
      <c r="AD346" s="312"/>
      <c r="AE346" s="312"/>
      <c r="AF346" s="312"/>
      <c r="AG346" s="312"/>
      <c r="AH346" s="312"/>
      <c r="AI346" s="312"/>
      <c r="AJ346" s="312"/>
      <c r="AK346" s="312"/>
    </row>
    <row r="347" spans="1:37" x14ac:dyDescent="0.2">
      <c r="A347" s="312"/>
      <c r="B347" s="312"/>
      <c r="C347" s="313"/>
      <c r="D347" s="312"/>
      <c r="E347" s="312"/>
      <c r="F347" s="312"/>
      <c r="G347" s="312"/>
      <c r="H347" s="312"/>
      <c r="I347" s="312"/>
      <c r="J347" s="312"/>
      <c r="K347" s="312"/>
      <c r="L347" s="312"/>
      <c r="M347" s="312"/>
      <c r="N347" s="312"/>
      <c r="O347" s="312"/>
      <c r="P347" s="312"/>
      <c r="Q347" s="312"/>
      <c r="R347" s="312"/>
      <c r="S347" s="312"/>
      <c r="T347" s="312"/>
      <c r="U347" s="312"/>
      <c r="V347" s="312"/>
      <c r="W347" s="312"/>
      <c r="X347" s="312"/>
      <c r="Y347" s="312"/>
      <c r="Z347" s="312"/>
      <c r="AA347" s="312"/>
      <c r="AB347" s="312"/>
      <c r="AC347" s="312"/>
      <c r="AD347" s="312"/>
      <c r="AE347" s="312"/>
      <c r="AF347" s="312"/>
      <c r="AG347" s="312"/>
      <c r="AH347" s="312"/>
      <c r="AI347" s="312"/>
      <c r="AJ347" s="312"/>
      <c r="AK347" s="312"/>
    </row>
    <row r="348" spans="1:37" x14ac:dyDescent="0.2">
      <c r="A348" s="312"/>
      <c r="B348" s="312"/>
      <c r="C348" s="313"/>
      <c r="D348" s="312"/>
      <c r="E348" s="312"/>
      <c r="F348" s="312"/>
      <c r="G348" s="312"/>
      <c r="H348" s="312"/>
      <c r="I348" s="312"/>
      <c r="J348" s="312"/>
      <c r="K348" s="312"/>
      <c r="L348" s="312"/>
      <c r="M348" s="312"/>
      <c r="N348" s="312"/>
      <c r="O348" s="312"/>
      <c r="P348" s="312"/>
      <c r="Q348" s="312"/>
      <c r="R348" s="312"/>
      <c r="S348" s="312"/>
      <c r="T348" s="312"/>
      <c r="U348" s="312"/>
      <c r="V348" s="312"/>
      <c r="W348" s="312"/>
      <c r="X348" s="312"/>
      <c r="Y348" s="312"/>
      <c r="Z348" s="312"/>
      <c r="AA348" s="312"/>
      <c r="AB348" s="312"/>
      <c r="AC348" s="312"/>
      <c r="AD348" s="312"/>
      <c r="AE348" s="312"/>
      <c r="AF348" s="312"/>
      <c r="AG348" s="312"/>
      <c r="AH348" s="312"/>
      <c r="AI348" s="312"/>
      <c r="AJ348" s="312"/>
      <c r="AK348" s="312"/>
    </row>
    <row r="349" spans="1:37" x14ac:dyDescent="0.2">
      <c r="A349" s="312"/>
      <c r="B349" s="312"/>
      <c r="C349" s="313"/>
      <c r="D349" s="312"/>
      <c r="E349" s="312"/>
      <c r="F349" s="312"/>
      <c r="G349" s="312"/>
      <c r="H349" s="312"/>
      <c r="I349" s="312"/>
      <c r="J349" s="312"/>
      <c r="K349" s="312"/>
      <c r="L349" s="312"/>
      <c r="M349" s="312"/>
      <c r="N349" s="312"/>
      <c r="O349" s="312"/>
      <c r="P349" s="312"/>
      <c r="Q349" s="312"/>
      <c r="R349" s="312"/>
      <c r="S349" s="312"/>
      <c r="T349" s="312"/>
      <c r="U349" s="312"/>
      <c r="V349" s="312"/>
      <c r="W349" s="312"/>
      <c r="X349" s="312"/>
      <c r="Y349" s="312"/>
      <c r="Z349" s="312"/>
      <c r="AA349" s="312"/>
      <c r="AB349" s="312"/>
      <c r="AC349" s="312"/>
      <c r="AD349" s="312"/>
      <c r="AE349" s="312"/>
      <c r="AF349" s="312"/>
      <c r="AG349" s="312"/>
      <c r="AH349" s="312"/>
      <c r="AI349" s="312"/>
      <c r="AJ349" s="312"/>
      <c r="AK349" s="312"/>
    </row>
    <row r="350" spans="1:37" x14ac:dyDescent="0.2">
      <c r="A350" s="312"/>
      <c r="B350" s="312"/>
      <c r="C350" s="313"/>
      <c r="D350" s="312"/>
      <c r="E350" s="312"/>
      <c r="F350" s="312"/>
      <c r="G350" s="312"/>
      <c r="H350" s="312"/>
      <c r="I350" s="312"/>
      <c r="J350" s="312"/>
      <c r="K350" s="312"/>
      <c r="L350" s="312"/>
      <c r="M350" s="312"/>
      <c r="N350" s="312"/>
      <c r="O350" s="312"/>
      <c r="P350" s="312"/>
      <c r="Q350" s="312"/>
      <c r="R350" s="312"/>
      <c r="S350" s="312"/>
      <c r="T350" s="312"/>
      <c r="U350" s="312"/>
      <c r="V350" s="312"/>
      <c r="W350" s="312"/>
      <c r="X350" s="312"/>
      <c r="Y350" s="312"/>
      <c r="Z350" s="312"/>
      <c r="AA350" s="312"/>
      <c r="AB350" s="312"/>
      <c r="AC350" s="312"/>
      <c r="AD350" s="312"/>
      <c r="AE350" s="312"/>
      <c r="AF350" s="312"/>
      <c r="AG350" s="312"/>
      <c r="AH350" s="312"/>
      <c r="AI350" s="312"/>
      <c r="AJ350" s="312"/>
      <c r="AK350" s="312"/>
    </row>
    <row r="351" spans="1:37" x14ac:dyDescent="0.2">
      <c r="A351" s="312"/>
      <c r="B351" s="312"/>
      <c r="C351" s="313"/>
      <c r="D351" s="312"/>
      <c r="E351" s="312"/>
      <c r="F351" s="312"/>
      <c r="G351" s="312"/>
      <c r="H351" s="312"/>
      <c r="I351" s="312"/>
      <c r="J351" s="312"/>
      <c r="K351" s="312"/>
      <c r="L351" s="312"/>
      <c r="M351" s="312"/>
      <c r="N351" s="312"/>
      <c r="O351" s="312"/>
      <c r="P351" s="312"/>
      <c r="Q351" s="312"/>
      <c r="R351" s="312"/>
      <c r="S351" s="312"/>
      <c r="T351" s="312"/>
      <c r="U351" s="312"/>
      <c r="V351" s="312"/>
      <c r="W351" s="312"/>
      <c r="X351" s="312"/>
      <c r="Y351" s="312"/>
      <c r="Z351" s="312"/>
      <c r="AA351" s="312"/>
      <c r="AB351" s="312"/>
      <c r="AC351" s="312"/>
      <c r="AD351" s="312"/>
      <c r="AE351" s="312"/>
      <c r="AF351" s="312"/>
      <c r="AG351" s="312"/>
      <c r="AH351" s="312"/>
      <c r="AI351" s="312"/>
      <c r="AJ351" s="312"/>
      <c r="AK351" s="312"/>
    </row>
    <row r="352" spans="1:37" x14ac:dyDescent="0.2">
      <c r="A352" s="312"/>
      <c r="B352" s="312"/>
      <c r="C352" s="313"/>
      <c r="D352" s="312"/>
      <c r="E352" s="312"/>
      <c r="F352" s="312"/>
      <c r="G352" s="312"/>
      <c r="H352" s="312"/>
      <c r="I352" s="312"/>
      <c r="J352" s="312"/>
      <c r="K352" s="312"/>
      <c r="L352" s="312"/>
      <c r="M352" s="312"/>
      <c r="N352" s="312"/>
      <c r="O352" s="312"/>
      <c r="P352" s="312"/>
      <c r="Q352" s="312"/>
      <c r="R352" s="312"/>
      <c r="S352" s="312"/>
      <c r="T352" s="312"/>
      <c r="U352" s="312"/>
      <c r="V352" s="312"/>
      <c r="W352" s="312"/>
      <c r="X352" s="312"/>
      <c r="Y352" s="312"/>
      <c r="Z352" s="312"/>
      <c r="AA352" s="312"/>
      <c r="AB352" s="312"/>
      <c r="AC352" s="312"/>
      <c r="AD352" s="312"/>
      <c r="AE352" s="312"/>
      <c r="AF352" s="312"/>
      <c r="AG352" s="312"/>
      <c r="AH352" s="312"/>
      <c r="AI352" s="312"/>
      <c r="AJ352" s="312"/>
      <c r="AK352" s="312"/>
    </row>
    <row r="353" spans="1:37" x14ac:dyDescent="0.2">
      <c r="A353" s="312"/>
      <c r="B353" s="312"/>
      <c r="C353" s="313"/>
      <c r="D353" s="312"/>
      <c r="E353" s="312"/>
      <c r="F353" s="312"/>
      <c r="G353" s="312"/>
      <c r="H353" s="312"/>
      <c r="I353" s="312"/>
      <c r="J353" s="312"/>
      <c r="K353" s="312"/>
      <c r="L353" s="312"/>
      <c r="M353" s="312"/>
      <c r="N353" s="312"/>
      <c r="O353" s="312"/>
      <c r="P353" s="312"/>
      <c r="Q353" s="312"/>
      <c r="R353" s="312"/>
      <c r="S353" s="312"/>
      <c r="T353" s="312"/>
      <c r="U353" s="312"/>
      <c r="V353" s="312"/>
      <c r="W353" s="312"/>
      <c r="X353" s="312"/>
      <c r="Y353" s="312"/>
      <c r="Z353" s="312"/>
      <c r="AA353" s="312"/>
      <c r="AB353" s="312"/>
      <c r="AC353" s="312"/>
      <c r="AD353" s="312"/>
      <c r="AE353" s="312"/>
      <c r="AF353" s="312"/>
      <c r="AG353" s="312"/>
      <c r="AH353" s="312"/>
      <c r="AI353" s="312"/>
      <c r="AJ353" s="312"/>
      <c r="AK353" s="312"/>
    </row>
    <row r="354" spans="1:37" x14ac:dyDescent="0.2">
      <c r="A354" s="312"/>
      <c r="B354" s="312"/>
      <c r="C354" s="313"/>
      <c r="D354" s="312"/>
      <c r="E354" s="312"/>
      <c r="F354" s="312"/>
      <c r="G354" s="312"/>
      <c r="H354" s="312"/>
      <c r="I354" s="312"/>
      <c r="J354" s="312"/>
      <c r="K354" s="312"/>
      <c r="L354" s="312"/>
      <c r="M354" s="312"/>
      <c r="N354" s="312"/>
      <c r="O354" s="312"/>
      <c r="P354" s="312"/>
      <c r="Q354" s="312"/>
      <c r="R354" s="312"/>
      <c r="S354" s="312"/>
      <c r="T354" s="312"/>
      <c r="U354" s="312"/>
      <c r="V354" s="312"/>
      <c r="W354" s="312"/>
      <c r="X354" s="312"/>
      <c r="Y354" s="312"/>
      <c r="Z354" s="312"/>
      <c r="AA354" s="312"/>
      <c r="AB354" s="312"/>
      <c r="AC354" s="312"/>
      <c r="AD354" s="312"/>
      <c r="AE354" s="312"/>
      <c r="AF354" s="312"/>
      <c r="AG354" s="312"/>
      <c r="AH354" s="312"/>
      <c r="AI354" s="312"/>
      <c r="AJ354" s="312"/>
      <c r="AK354" s="312"/>
    </row>
    <row r="355" spans="1:37" x14ac:dyDescent="0.2">
      <c r="A355" s="312"/>
      <c r="B355" s="312"/>
      <c r="C355" s="313"/>
      <c r="D355" s="312"/>
      <c r="E355" s="312"/>
      <c r="F355" s="312"/>
      <c r="G355" s="312"/>
      <c r="H355" s="312"/>
      <c r="I355" s="312"/>
      <c r="J355" s="312"/>
      <c r="K355" s="312"/>
      <c r="L355" s="312"/>
      <c r="M355" s="312"/>
      <c r="N355" s="312"/>
      <c r="O355" s="312"/>
      <c r="P355" s="312"/>
      <c r="Q355" s="312"/>
      <c r="R355" s="312"/>
      <c r="S355" s="312"/>
      <c r="T355" s="312"/>
      <c r="U355" s="312"/>
      <c r="V355" s="312"/>
      <c r="W355" s="312"/>
      <c r="X355" s="312"/>
      <c r="Y355" s="312"/>
      <c r="Z355" s="312"/>
      <c r="AA355" s="312"/>
      <c r="AB355" s="312"/>
      <c r="AC355" s="312"/>
      <c r="AD355" s="312"/>
      <c r="AE355" s="312"/>
      <c r="AF355" s="312"/>
      <c r="AG355" s="312"/>
      <c r="AH355" s="312"/>
      <c r="AI355" s="312"/>
      <c r="AJ355" s="312"/>
      <c r="AK355" s="312"/>
    </row>
    <row r="356" spans="1:37" x14ac:dyDescent="0.2">
      <c r="A356" s="312"/>
      <c r="B356" s="312"/>
      <c r="C356" s="313"/>
      <c r="D356" s="312"/>
      <c r="E356" s="312"/>
      <c r="F356" s="312"/>
      <c r="G356" s="312"/>
      <c r="H356" s="312"/>
      <c r="I356" s="312"/>
      <c r="J356" s="312"/>
      <c r="K356" s="312"/>
      <c r="L356" s="312"/>
      <c r="M356" s="312"/>
      <c r="N356" s="312"/>
      <c r="O356" s="312"/>
      <c r="P356" s="312"/>
      <c r="Q356" s="312"/>
      <c r="R356" s="312"/>
      <c r="S356" s="312"/>
      <c r="T356" s="312"/>
      <c r="U356" s="312"/>
      <c r="V356" s="312"/>
      <c r="W356" s="312"/>
      <c r="X356" s="312"/>
      <c r="Y356" s="312"/>
      <c r="Z356" s="312"/>
      <c r="AA356" s="312"/>
      <c r="AB356" s="312"/>
      <c r="AC356" s="312"/>
      <c r="AD356" s="312"/>
      <c r="AE356" s="312"/>
      <c r="AF356" s="312"/>
      <c r="AG356" s="312"/>
      <c r="AH356" s="312"/>
      <c r="AI356" s="312"/>
      <c r="AJ356" s="312"/>
      <c r="AK356" s="312"/>
    </row>
    <row r="357" spans="1:37" x14ac:dyDescent="0.2">
      <c r="A357" s="312"/>
      <c r="B357" s="312"/>
      <c r="C357" s="313"/>
      <c r="D357" s="312"/>
      <c r="E357" s="312"/>
      <c r="F357" s="312"/>
      <c r="G357" s="312"/>
      <c r="H357" s="312"/>
      <c r="I357" s="312"/>
      <c r="J357" s="312"/>
      <c r="K357" s="312"/>
      <c r="L357" s="312"/>
      <c r="M357" s="312"/>
      <c r="N357" s="312"/>
      <c r="O357" s="312"/>
      <c r="P357" s="312"/>
      <c r="Q357" s="312"/>
      <c r="R357" s="312"/>
      <c r="S357" s="312"/>
      <c r="T357" s="312"/>
      <c r="U357" s="312"/>
      <c r="V357" s="312"/>
      <c r="W357" s="312"/>
      <c r="X357" s="312"/>
      <c r="Y357" s="312"/>
      <c r="Z357" s="312"/>
      <c r="AA357" s="312"/>
      <c r="AB357" s="312"/>
      <c r="AC357" s="312"/>
      <c r="AD357" s="312"/>
      <c r="AE357" s="312"/>
      <c r="AF357" s="312"/>
      <c r="AG357" s="312"/>
      <c r="AH357" s="312"/>
      <c r="AI357" s="312"/>
      <c r="AJ357" s="312"/>
      <c r="AK357" s="312"/>
    </row>
    <row r="358" spans="1:37" x14ac:dyDescent="0.2">
      <c r="A358" s="312"/>
      <c r="B358" s="312"/>
      <c r="C358" s="313"/>
      <c r="D358" s="312"/>
      <c r="E358" s="312"/>
      <c r="F358" s="312"/>
      <c r="G358" s="312"/>
      <c r="H358" s="312"/>
      <c r="I358" s="312"/>
      <c r="J358" s="312"/>
      <c r="K358" s="312"/>
      <c r="L358" s="312"/>
      <c r="M358" s="312"/>
      <c r="N358" s="312"/>
      <c r="O358" s="312"/>
      <c r="P358" s="312"/>
      <c r="Q358" s="312"/>
      <c r="R358" s="312"/>
      <c r="S358" s="312"/>
      <c r="T358" s="312"/>
      <c r="U358" s="312"/>
      <c r="V358" s="312"/>
      <c r="W358" s="312"/>
      <c r="X358" s="312"/>
      <c r="Y358" s="312"/>
      <c r="Z358" s="312"/>
      <c r="AA358" s="312"/>
      <c r="AB358" s="312"/>
      <c r="AC358" s="312"/>
      <c r="AD358" s="312"/>
      <c r="AE358" s="312"/>
      <c r="AF358" s="312"/>
      <c r="AG358" s="312"/>
      <c r="AH358" s="312"/>
      <c r="AI358" s="312"/>
      <c r="AJ358" s="312"/>
      <c r="AK358" s="312"/>
    </row>
    <row r="359" spans="1:37" x14ac:dyDescent="0.2">
      <c r="A359" s="312"/>
      <c r="B359" s="312"/>
      <c r="C359" s="313"/>
      <c r="D359" s="312"/>
      <c r="E359" s="312"/>
      <c r="F359" s="312"/>
      <c r="G359" s="312"/>
      <c r="H359" s="312"/>
      <c r="I359" s="312"/>
      <c r="J359" s="312"/>
      <c r="K359" s="312"/>
      <c r="L359" s="312"/>
      <c r="M359" s="312"/>
      <c r="N359" s="312"/>
      <c r="O359" s="312"/>
      <c r="P359" s="312"/>
      <c r="Q359" s="312"/>
      <c r="R359" s="312"/>
      <c r="S359" s="312"/>
      <c r="T359" s="312"/>
      <c r="U359" s="312"/>
      <c r="V359" s="312"/>
      <c r="W359" s="312"/>
      <c r="X359" s="312"/>
      <c r="Y359" s="312"/>
      <c r="Z359" s="312"/>
      <c r="AA359" s="312"/>
      <c r="AB359" s="312"/>
      <c r="AC359" s="312"/>
      <c r="AD359" s="312"/>
      <c r="AE359" s="312"/>
      <c r="AF359" s="312"/>
      <c r="AG359" s="312"/>
      <c r="AH359" s="312"/>
      <c r="AI359" s="312"/>
      <c r="AJ359" s="312"/>
      <c r="AK359" s="312"/>
    </row>
    <row r="360" spans="1:37" x14ac:dyDescent="0.2">
      <c r="A360" s="312"/>
      <c r="B360" s="312"/>
      <c r="C360" s="313"/>
      <c r="D360" s="312"/>
      <c r="E360" s="312"/>
      <c r="F360" s="312"/>
      <c r="G360" s="312"/>
      <c r="H360" s="312"/>
      <c r="I360" s="312"/>
      <c r="J360" s="312"/>
      <c r="K360" s="312"/>
      <c r="L360" s="312"/>
      <c r="M360" s="312"/>
      <c r="N360" s="312"/>
      <c r="O360" s="312"/>
      <c r="P360" s="312"/>
      <c r="Q360" s="312"/>
      <c r="R360" s="312"/>
      <c r="S360" s="312"/>
      <c r="T360" s="312"/>
      <c r="U360" s="312"/>
      <c r="V360" s="312"/>
      <c r="W360" s="312"/>
      <c r="X360" s="312"/>
      <c r="Y360" s="312"/>
      <c r="Z360" s="312"/>
      <c r="AA360" s="312"/>
      <c r="AB360" s="312"/>
      <c r="AC360" s="312"/>
      <c r="AD360" s="312"/>
      <c r="AE360" s="312"/>
      <c r="AF360" s="312"/>
      <c r="AG360" s="312"/>
      <c r="AH360" s="312"/>
      <c r="AI360" s="312"/>
      <c r="AJ360" s="312"/>
      <c r="AK360" s="312"/>
    </row>
    <row r="361" spans="1:37" x14ac:dyDescent="0.2">
      <c r="A361" s="312"/>
      <c r="B361" s="312"/>
      <c r="C361" s="313"/>
      <c r="D361" s="312"/>
      <c r="E361" s="312"/>
      <c r="F361" s="312"/>
      <c r="G361" s="312"/>
      <c r="H361" s="312"/>
      <c r="I361" s="312"/>
      <c r="J361" s="312"/>
      <c r="K361" s="312"/>
      <c r="L361" s="312"/>
      <c r="M361" s="312"/>
      <c r="N361" s="312"/>
      <c r="O361" s="312"/>
      <c r="P361" s="312"/>
      <c r="Q361" s="312"/>
      <c r="R361" s="312"/>
      <c r="S361" s="312"/>
      <c r="T361" s="312"/>
      <c r="U361" s="312"/>
      <c r="V361" s="312"/>
      <c r="W361" s="312"/>
      <c r="X361" s="312"/>
      <c r="Y361" s="312"/>
      <c r="Z361" s="312"/>
      <c r="AA361" s="312"/>
      <c r="AB361" s="312"/>
      <c r="AC361" s="312"/>
      <c r="AD361" s="312"/>
      <c r="AE361" s="312"/>
      <c r="AF361" s="312"/>
      <c r="AG361" s="312"/>
      <c r="AH361" s="312"/>
      <c r="AI361" s="312"/>
      <c r="AJ361" s="312"/>
      <c r="AK361" s="312"/>
    </row>
    <row r="362" spans="1:37" x14ac:dyDescent="0.2">
      <c r="A362" s="312"/>
      <c r="B362" s="312"/>
      <c r="C362" s="313"/>
      <c r="D362" s="312"/>
      <c r="E362" s="312"/>
      <c r="F362" s="312"/>
      <c r="G362" s="312"/>
      <c r="H362" s="312"/>
      <c r="I362" s="312"/>
      <c r="J362" s="312"/>
      <c r="K362" s="312"/>
      <c r="L362" s="312"/>
      <c r="M362" s="312"/>
      <c r="N362" s="312"/>
      <c r="O362" s="312"/>
      <c r="P362" s="312"/>
      <c r="Q362" s="312"/>
      <c r="R362" s="312"/>
      <c r="S362" s="312"/>
      <c r="T362" s="312"/>
      <c r="U362" s="312"/>
      <c r="V362" s="312"/>
      <c r="W362" s="312"/>
      <c r="X362" s="312"/>
      <c r="Y362" s="312"/>
      <c r="Z362" s="312"/>
      <c r="AA362" s="312"/>
      <c r="AB362" s="312"/>
      <c r="AC362" s="312"/>
      <c r="AD362" s="312"/>
      <c r="AE362" s="312"/>
      <c r="AF362" s="312"/>
      <c r="AG362" s="312"/>
      <c r="AH362" s="312"/>
      <c r="AI362" s="312"/>
      <c r="AJ362" s="312"/>
      <c r="AK362" s="312"/>
    </row>
    <row r="363" spans="1:37" x14ac:dyDescent="0.2">
      <c r="A363" s="312"/>
      <c r="B363" s="312"/>
      <c r="C363" s="313"/>
      <c r="D363" s="312"/>
      <c r="E363" s="312"/>
      <c r="F363" s="312"/>
      <c r="G363" s="312"/>
      <c r="H363" s="312"/>
      <c r="I363" s="312"/>
      <c r="J363" s="312"/>
      <c r="K363" s="312"/>
      <c r="L363" s="312"/>
      <c r="M363" s="312"/>
      <c r="N363" s="312"/>
      <c r="O363" s="312"/>
      <c r="P363" s="312"/>
      <c r="Q363" s="312"/>
      <c r="R363" s="312"/>
      <c r="S363" s="312"/>
      <c r="T363" s="312"/>
      <c r="U363" s="312"/>
      <c r="V363" s="312"/>
      <c r="W363" s="312"/>
      <c r="X363" s="312"/>
      <c r="Y363" s="312"/>
      <c r="Z363" s="312"/>
      <c r="AA363" s="312"/>
      <c r="AB363" s="312"/>
      <c r="AC363" s="312"/>
      <c r="AD363" s="312"/>
      <c r="AE363" s="312"/>
      <c r="AF363" s="312"/>
      <c r="AG363" s="312"/>
      <c r="AH363" s="312"/>
      <c r="AI363" s="312"/>
      <c r="AJ363" s="312"/>
      <c r="AK363" s="312"/>
    </row>
    <row r="364" spans="1:37" x14ac:dyDescent="0.2">
      <c r="A364" s="312"/>
      <c r="B364" s="312"/>
      <c r="C364" s="313"/>
      <c r="D364" s="312"/>
      <c r="E364" s="312"/>
      <c r="F364" s="312"/>
      <c r="G364" s="312"/>
      <c r="H364" s="312"/>
      <c r="I364" s="312"/>
      <c r="J364" s="312"/>
      <c r="K364" s="312"/>
      <c r="L364" s="312"/>
      <c r="M364" s="312"/>
      <c r="N364" s="312"/>
      <c r="O364" s="312"/>
      <c r="P364" s="312"/>
      <c r="Q364" s="312"/>
      <c r="R364" s="312"/>
      <c r="S364" s="312"/>
      <c r="T364" s="312"/>
      <c r="U364" s="312"/>
      <c r="V364" s="312"/>
      <c r="W364" s="312"/>
      <c r="X364" s="312"/>
      <c r="Y364" s="312"/>
      <c r="Z364" s="312"/>
      <c r="AA364" s="312"/>
      <c r="AB364" s="312"/>
      <c r="AC364" s="312"/>
      <c r="AD364" s="312"/>
      <c r="AE364" s="312"/>
      <c r="AF364" s="312"/>
      <c r="AG364" s="312"/>
      <c r="AH364" s="312"/>
      <c r="AI364" s="312"/>
      <c r="AJ364" s="312"/>
      <c r="AK364" s="312"/>
    </row>
    <row r="365" spans="1:37" x14ac:dyDescent="0.2">
      <c r="A365" s="312"/>
      <c r="B365" s="312"/>
      <c r="C365" s="313"/>
      <c r="D365" s="312"/>
      <c r="E365" s="312"/>
      <c r="F365" s="312"/>
      <c r="G365" s="312"/>
      <c r="H365" s="312"/>
      <c r="I365" s="312"/>
      <c r="J365" s="312"/>
      <c r="K365" s="312"/>
      <c r="L365" s="312"/>
      <c r="M365" s="312"/>
      <c r="N365" s="312"/>
      <c r="O365" s="312"/>
      <c r="P365" s="312"/>
      <c r="Q365" s="312"/>
      <c r="R365" s="312"/>
      <c r="S365" s="312"/>
      <c r="T365" s="312"/>
      <c r="U365" s="312"/>
      <c r="V365" s="312"/>
      <c r="W365" s="312"/>
      <c r="X365" s="312"/>
      <c r="Y365" s="312"/>
      <c r="Z365" s="312"/>
      <c r="AA365" s="312"/>
      <c r="AB365" s="312"/>
      <c r="AC365" s="312"/>
      <c r="AD365" s="312"/>
      <c r="AE365" s="312"/>
      <c r="AF365" s="312"/>
      <c r="AG365" s="312"/>
      <c r="AH365" s="312"/>
      <c r="AI365" s="312"/>
      <c r="AJ365" s="312"/>
      <c r="AK365" s="312"/>
    </row>
    <row r="366" spans="1:37" x14ac:dyDescent="0.2">
      <c r="A366" s="312"/>
      <c r="B366" s="312"/>
      <c r="C366" s="313"/>
      <c r="D366" s="312"/>
      <c r="E366" s="312"/>
      <c r="F366" s="312"/>
      <c r="G366" s="312"/>
      <c r="H366" s="312"/>
      <c r="I366" s="312"/>
      <c r="J366" s="312"/>
      <c r="K366" s="312"/>
      <c r="L366" s="312"/>
      <c r="M366" s="312"/>
      <c r="N366" s="312"/>
      <c r="O366" s="312"/>
      <c r="P366" s="312"/>
      <c r="Q366" s="312"/>
      <c r="R366" s="312"/>
      <c r="S366" s="312"/>
      <c r="T366" s="312"/>
      <c r="U366" s="312"/>
      <c r="V366" s="312"/>
      <c r="W366" s="312"/>
      <c r="X366" s="312"/>
      <c r="Y366" s="312"/>
      <c r="Z366" s="312"/>
      <c r="AA366" s="312"/>
      <c r="AB366" s="312"/>
      <c r="AC366" s="312"/>
      <c r="AD366" s="312"/>
      <c r="AE366" s="312"/>
      <c r="AF366" s="312"/>
      <c r="AG366" s="312"/>
      <c r="AH366" s="312"/>
      <c r="AI366" s="312"/>
      <c r="AJ366" s="312"/>
      <c r="AK366" s="312"/>
    </row>
    <row r="367" spans="1:37" x14ac:dyDescent="0.2">
      <c r="A367" s="312"/>
      <c r="B367" s="312"/>
      <c r="C367" s="313"/>
      <c r="D367" s="312"/>
      <c r="E367" s="312"/>
      <c r="F367" s="312"/>
      <c r="G367" s="312"/>
      <c r="H367" s="312"/>
      <c r="I367" s="312"/>
      <c r="J367" s="312"/>
      <c r="K367" s="312"/>
      <c r="L367" s="312"/>
      <c r="M367" s="312"/>
      <c r="N367" s="312"/>
      <c r="O367" s="312"/>
      <c r="P367" s="312"/>
      <c r="Q367" s="312"/>
      <c r="R367" s="312"/>
      <c r="S367" s="312"/>
      <c r="T367" s="312"/>
      <c r="U367" s="312"/>
      <c r="V367" s="312"/>
      <c r="W367" s="312"/>
      <c r="X367" s="312"/>
      <c r="Y367" s="312"/>
      <c r="Z367" s="312"/>
      <c r="AA367" s="312"/>
      <c r="AB367" s="312"/>
      <c r="AC367" s="312"/>
      <c r="AD367" s="312"/>
      <c r="AE367" s="312"/>
      <c r="AF367" s="312"/>
      <c r="AG367" s="312"/>
      <c r="AH367" s="312"/>
      <c r="AI367" s="312"/>
      <c r="AJ367" s="312"/>
      <c r="AK367" s="312"/>
    </row>
    <row r="368" spans="1:37" x14ac:dyDescent="0.2">
      <c r="A368" s="312"/>
      <c r="B368" s="312"/>
      <c r="C368" s="313"/>
      <c r="D368" s="312"/>
      <c r="E368" s="312"/>
      <c r="F368" s="312"/>
      <c r="G368" s="312"/>
      <c r="H368" s="312"/>
      <c r="I368" s="312"/>
      <c r="J368" s="312"/>
      <c r="K368" s="312"/>
      <c r="L368" s="312"/>
      <c r="M368" s="312"/>
      <c r="N368" s="312"/>
      <c r="O368" s="312"/>
      <c r="P368" s="312"/>
      <c r="Q368" s="312"/>
      <c r="R368" s="312"/>
      <c r="S368" s="312"/>
      <c r="T368" s="312"/>
      <c r="U368" s="312"/>
      <c r="V368" s="312"/>
      <c r="W368" s="312"/>
      <c r="X368" s="312"/>
      <c r="Y368" s="312"/>
      <c r="Z368" s="312"/>
      <c r="AA368" s="312"/>
      <c r="AB368" s="312"/>
      <c r="AC368" s="312"/>
      <c r="AD368" s="312"/>
      <c r="AE368" s="312"/>
      <c r="AF368" s="312"/>
      <c r="AG368" s="312"/>
      <c r="AH368" s="312"/>
      <c r="AI368" s="312"/>
      <c r="AJ368" s="312"/>
      <c r="AK368" s="312"/>
    </row>
    <row r="369" spans="1:37" x14ac:dyDescent="0.2">
      <c r="A369" s="312"/>
      <c r="B369" s="312"/>
      <c r="C369" s="313"/>
      <c r="D369" s="312"/>
      <c r="E369" s="312"/>
      <c r="F369" s="312"/>
      <c r="G369" s="312"/>
      <c r="H369" s="312"/>
      <c r="I369" s="312"/>
      <c r="J369" s="312"/>
      <c r="K369" s="312"/>
      <c r="L369" s="312"/>
      <c r="M369" s="312"/>
      <c r="N369" s="312"/>
      <c r="O369" s="312"/>
      <c r="P369" s="312"/>
      <c r="Q369" s="312"/>
      <c r="R369" s="312"/>
      <c r="S369" s="312"/>
      <c r="T369" s="312"/>
      <c r="U369" s="312"/>
      <c r="V369" s="312"/>
      <c r="W369" s="312"/>
      <c r="X369" s="312"/>
      <c r="Y369" s="312"/>
      <c r="Z369" s="312"/>
      <c r="AA369" s="312"/>
      <c r="AB369" s="312"/>
      <c r="AC369" s="312"/>
      <c r="AD369" s="312"/>
      <c r="AE369" s="312"/>
      <c r="AF369" s="312"/>
      <c r="AG369" s="312"/>
      <c r="AH369" s="312"/>
      <c r="AI369" s="312"/>
      <c r="AJ369" s="312"/>
      <c r="AK369" s="312"/>
    </row>
    <row r="370" spans="1:37" x14ac:dyDescent="0.2">
      <c r="A370" s="312"/>
      <c r="B370" s="312"/>
      <c r="C370" s="313"/>
      <c r="D370" s="312"/>
      <c r="E370" s="312"/>
      <c r="F370" s="312"/>
      <c r="G370" s="312"/>
      <c r="H370" s="312"/>
      <c r="I370" s="312"/>
      <c r="J370" s="312"/>
      <c r="K370" s="312"/>
      <c r="L370" s="312"/>
      <c r="M370" s="312"/>
      <c r="N370" s="312"/>
      <c r="O370" s="312"/>
      <c r="P370" s="312"/>
      <c r="Q370" s="312"/>
      <c r="R370" s="312"/>
      <c r="S370" s="312"/>
      <c r="T370" s="312"/>
      <c r="U370" s="312"/>
      <c r="V370" s="312"/>
      <c r="W370" s="312"/>
      <c r="X370" s="312"/>
      <c r="Y370" s="312"/>
      <c r="Z370" s="312"/>
      <c r="AA370" s="312"/>
      <c r="AB370" s="312"/>
      <c r="AC370" s="312"/>
      <c r="AD370" s="312"/>
      <c r="AE370" s="312"/>
      <c r="AF370" s="312"/>
      <c r="AG370" s="312"/>
      <c r="AH370" s="312"/>
      <c r="AI370" s="312"/>
      <c r="AJ370" s="312"/>
      <c r="AK370" s="312"/>
    </row>
    <row r="371" spans="1:37" x14ac:dyDescent="0.2">
      <c r="A371" s="312"/>
      <c r="B371" s="312"/>
      <c r="C371" s="313"/>
      <c r="D371" s="312"/>
      <c r="E371" s="312"/>
      <c r="F371" s="312"/>
      <c r="G371" s="312"/>
      <c r="H371" s="312"/>
      <c r="I371" s="312"/>
      <c r="J371" s="312"/>
      <c r="K371" s="312"/>
      <c r="L371" s="312"/>
      <c r="M371" s="312"/>
      <c r="N371" s="312"/>
      <c r="O371" s="312"/>
      <c r="P371" s="312"/>
      <c r="Q371" s="312"/>
      <c r="R371" s="312"/>
      <c r="S371" s="312"/>
      <c r="T371" s="312"/>
      <c r="U371" s="312"/>
      <c r="V371" s="312"/>
      <c r="W371" s="312"/>
      <c r="X371" s="312"/>
      <c r="Y371" s="312"/>
      <c r="Z371" s="312"/>
      <c r="AA371" s="312"/>
      <c r="AB371" s="312"/>
      <c r="AC371" s="312"/>
      <c r="AD371" s="312"/>
      <c r="AE371" s="312"/>
      <c r="AF371" s="312"/>
      <c r="AG371" s="312"/>
      <c r="AH371" s="312"/>
      <c r="AI371" s="312"/>
      <c r="AJ371" s="312"/>
      <c r="AK371" s="312"/>
    </row>
    <row r="372" spans="1:37" x14ac:dyDescent="0.2">
      <c r="A372" s="312"/>
      <c r="B372" s="312"/>
      <c r="C372" s="313"/>
      <c r="D372" s="312"/>
      <c r="E372" s="312"/>
      <c r="F372" s="312"/>
      <c r="G372" s="312"/>
      <c r="H372" s="312"/>
      <c r="I372" s="312"/>
      <c r="J372" s="312"/>
      <c r="K372" s="312"/>
      <c r="L372" s="312"/>
      <c r="M372" s="312"/>
      <c r="N372" s="312"/>
      <c r="O372" s="312"/>
      <c r="P372" s="312"/>
      <c r="Q372" s="312"/>
      <c r="R372" s="312"/>
      <c r="S372" s="312"/>
      <c r="T372" s="312"/>
      <c r="U372" s="312"/>
      <c r="V372" s="312"/>
      <c r="W372" s="312"/>
      <c r="X372" s="312"/>
      <c r="Y372" s="312"/>
      <c r="Z372" s="312"/>
      <c r="AA372" s="312"/>
      <c r="AB372" s="312"/>
      <c r="AC372" s="312"/>
      <c r="AD372" s="312"/>
      <c r="AE372" s="312"/>
      <c r="AF372" s="312"/>
      <c r="AG372" s="312"/>
      <c r="AH372" s="312"/>
      <c r="AI372" s="312"/>
      <c r="AJ372" s="312"/>
      <c r="AK372" s="312"/>
    </row>
    <row r="373" spans="1:37" x14ac:dyDescent="0.2">
      <c r="A373" s="312"/>
      <c r="B373" s="312"/>
      <c r="C373" s="313"/>
      <c r="D373" s="312"/>
      <c r="E373" s="312"/>
      <c r="F373" s="312"/>
      <c r="G373" s="312"/>
      <c r="H373" s="312"/>
      <c r="I373" s="312"/>
      <c r="J373" s="312"/>
      <c r="K373" s="312"/>
      <c r="L373" s="312"/>
      <c r="M373" s="312"/>
      <c r="N373" s="312"/>
      <c r="O373" s="312"/>
      <c r="P373" s="312"/>
      <c r="Q373" s="312"/>
      <c r="R373" s="312"/>
      <c r="S373" s="312"/>
      <c r="T373" s="312"/>
      <c r="U373" s="312"/>
      <c r="V373" s="312"/>
      <c r="W373" s="312"/>
      <c r="X373" s="312"/>
      <c r="Y373" s="312"/>
      <c r="Z373" s="312"/>
      <c r="AA373" s="312"/>
      <c r="AB373" s="312"/>
      <c r="AC373" s="312"/>
      <c r="AD373" s="312"/>
      <c r="AE373" s="312"/>
      <c r="AF373" s="312"/>
      <c r="AG373" s="312"/>
      <c r="AH373" s="312"/>
      <c r="AI373" s="312"/>
      <c r="AJ373" s="312"/>
      <c r="AK373" s="312"/>
    </row>
    <row r="374" spans="1:37" x14ac:dyDescent="0.2">
      <c r="A374" s="312"/>
      <c r="B374" s="312"/>
      <c r="C374" s="313"/>
      <c r="D374" s="312"/>
      <c r="E374" s="312"/>
      <c r="F374" s="312"/>
      <c r="G374" s="312"/>
      <c r="H374" s="312"/>
      <c r="I374" s="312"/>
      <c r="J374" s="312"/>
      <c r="K374" s="312"/>
      <c r="L374" s="312"/>
      <c r="M374" s="312"/>
      <c r="N374" s="312"/>
      <c r="O374" s="312"/>
      <c r="P374" s="312"/>
      <c r="Q374" s="312"/>
      <c r="R374" s="312"/>
      <c r="S374" s="312"/>
      <c r="T374" s="312"/>
      <c r="U374" s="312"/>
      <c r="V374" s="312"/>
      <c r="W374" s="312"/>
      <c r="X374" s="312"/>
      <c r="Y374" s="312"/>
      <c r="Z374" s="312"/>
      <c r="AA374" s="312"/>
      <c r="AB374" s="312"/>
      <c r="AC374" s="312"/>
      <c r="AD374" s="312"/>
      <c r="AE374" s="312"/>
      <c r="AF374" s="312"/>
      <c r="AG374" s="312"/>
      <c r="AH374" s="312"/>
      <c r="AI374" s="312"/>
      <c r="AJ374" s="312"/>
      <c r="AK374" s="312"/>
    </row>
    <row r="375" spans="1:37" x14ac:dyDescent="0.2">
      <c r="A375" s="312"/>
      <c r="B375" s="312"/>
      <c r="C375" s="313"/>
      <c r="D375" s="312"/>
      <c r="E375" s="312"/>
      <c r="F375" s="312"/>
      <c r="G375" s="312"/>
      <c r="H375" s="312"/>
      <c r="I375" s="312"/>
      <c r="J375" s="312"/>
      <c r="K375" s="312"/>
      <c r="L375" s="312"/>
      <c r="M375" s="312"/>
      <c r="N375" s="312"/>
      <c r="O375" s="312"/>
      <c r="P375" s="312"/>
      <c r="Q375" s="312"/>
      <c r="R375" s="312"/>
      <c r="S375" s="312"/>
      <c r="T375" s="312"/>
      <c r="U375" s="312"/>
      <c r="V375" s="312"/>
      <c r="W375" s="312"/>
      <c r="X375" s="312"/>
      <c r="Y375" s="312"/>
      <c r="Z375" s="312"/>
      <c r="AA375" s="312"/>
      <c r="AB375" s="312"/>
      <c r="AC375" s="312"/>
      <c r="AD375" s="312"/>
      <c r="AE375" s="312"/>
      <c r="AF375" s="312"/>
      <c r="AG375" s="312"/>
      <c r="AH375" s="312"/>
      <c r="AI375" s="312"/>
      <c r="AJ375" s="312"/>
      <c r="AK375" s="312"/>
    </row>
    <row r="376" spans="1:37" x14ac:dyDescent="0.2">
      <c r="A376" s="312"/>
      <c r="B376" s="312"/>
      <c r="C376" s="313"/>
      <c r="D376" s="312"/>
      <c r="E376" s="312"/>
      <c r="F376" s="312"/>
      <c r="G376" s="312"/>
      <c r="H376" s="312"/>
      <c r="I376" s="312"/>
      <c r="J376" s="312"/>
      <c r="K376" s="312"/>
      <c r="L376" s="312"/>
      <c r="M376" s="312"/>
      <c r="N376" s="312"/>
      <c r="O376" s="312"/>
      <c r="P376" s="312"/>
      <c r="Q376" s="312"/>
      <c r="R376" s="312"/>
      <c r="S376" s="312"/>
      <c r="T376" s="312"/>
      <c r="U376" s="312"/>
      <c r="V376" s="312"/>
      <c r="W376" s="312"/>
      <c r="X376" s="312"/>
      <c r="Y376" s="312"/>
      <c r="Z376" s="312"/>
      <c r="AA376" s="312"/>
      <c r="AB376" s="312"/>
      <c r="AC376" s="312"/>
      <c r="AD376" s="312"/>
      <c r="AE376" s="312"/>
      <c r="AF376" s="312"/>
      <c r="AG376" s="312"/>
      <c r="AH376" s="312"/>
      <c r="AI376" s="312"/>
      <c r="AJ376" s="312"/>
      <c r="AK376" s="312"/>
    </row>
    <row r="377" spans="1:37" x14ac:dyDescent="0.2">
      <c r="A377" s="312"/>
      <c r="B377" s="312"/>
      <c r="C377" s="313"/>
      <c r="D377" s="312"/>
      <c r="E377" s="312"/>
      <c r="F377" s="312"/>
      <c r="G377" s="312"/>
      <c r="H377" s="312"/>
      <c r="I377" s="312"/>
      <c r="J377" s="312"/>
      <c r="K377" s="312"/>
      <c r="L377" s="312"/>
      <c r="M377" s="312"/>
      <c r="N377" s="312"/>
      <c r="O377" s="312"/>
      <c r="P377" s="312"/>
      <c r="Q377" s="312"/>
      <c r="R377" s="312"/>
      <c r="S377" s="312"/>
      <c r="T377" s="312"/>
      <c r="U377" s="312"/>
      <c r="V377" s="312"/>
      <c r="W377" s="312"/>
      <c r="X377" s="312"/>
      <c r="Y377" s="312"/>
      <c r="Z377" s="312"/>
      <c r="AA377" s="312"/>
      <c r="AB377" s="312"/>
      <c r="AC377" s="312"/>
      <c r="AD377" s="312"/>
      <c r="AE377" s="312"/>
      <c r="AF377" s="312"/>
      <c r="AG377" s="312"/>
      <c r="AH377" s="312"/>
      <c r="AI377" s="312"/>
      <c r="AJ377" s="312"/>
      <c r="AK377" s="312"/>
    </row>
    <row r="378" spans="1:37" x14ac:dyDescent="0.2">
      <c r="A378" s="312"/>
      <c r="B378" s="312"/>
      <c r="C378" s="313"/>
      <c r="D378" s="312"/>
      <c r="E378" s="312"/>
      <c r="F378" s="312"/>
      <c r="G378" s="312"/>
      <c r="H378" s="312"/>
      <c r="I378" s="312"/>
      <c r="J378" s="312"/>
      <c r="K378" s="312"/>
      <c r="L378" s="312"/>
      <c r="M378" s="312"/>
      <c r="N378" s="312"/>
      <c r="O378" s="312"/>
      <c r="P378" s="312"/>
      <c r="Q378" s="312"/>
      <c r="R378" s="312"/>
      <c r="S378" s="312"/>
      <c r="T378" s="312"/>
      <c r="U378" s="312"/>
      <c r="V378" s="312"/>
      <c r="W378" s="312"/>
      <c r="X378" s="312"/>
      <c r="Y378" s="312"/>
      <c r="Z378" s="312"/>
      <c r="AA378" s="312"/>
      <c r="AB378" s="312"/>
      <c r="AC378" s="312"/>
      <c r="AD378" s="312"/>
      <c r="AE378" s="312"/>
      <c r="AF378" s="312"/>
      <c r="AG378" s="312"/>
      <c r="AH378" s="312"/>
      <c r="AI378" s="312"/>
      <c r="AJ378" s="312"/>
      <c r="AK378" s="312"/>
    </row>
    <row r="379" spans="1:37" x14ac:dyDescent="0.2">
      <c r="A379" s="312"/>
      <c r="B379" s="312"/>
      <c r="C379" s="313"/>
      <c r="D379" s="312"/>
      <c r="E379" s="312"/>
      <c r="F379" s="312"/>
      <c r="G379" s="312"/>
      <c r="H379" s="312"/>
      <c r="I379" s="312"/>
      <c r="J379" s="312"/>
      <c r="K379" s="312"/>
      <c r="L379" s="312"/>
      <c r="M379" s="312"/>
      <c r="N379" s="312"/>
      <c r="O379" s="312"/>
      <c r="P379" s="312"/>
      <c r="Q379" s="312"/>
      <c r="R379" s="312"/>
      <c r="S379" s="312"/>
      <c r="T379" s="312"/>
      <c r="U379" s="312"/>
      <c r="V379" s="312"/>
      <c r="W379" s="312"/>
      <c r="X379" s="312"/>
      <c r="Y379" s="312"/>
      <c r="Z379" s="312"/>
      <c r="AA379" s="312"/>
      <c r="AB379" s="312"/>
      <c r="AC379" s="312"/>
      <c r="AD379" s="312"/>
      <c r="AE379" s="312"/>
      <c r="AF379" s="312"/>
      <c r="AG379" s="312"/>
      <c r="AH379" s="312"/>
      <c r="AI379" s="312"/>
      <c r="AJ379" s="312"/>
      <c r="AK379" s="312"/>
    </row>
    <row r="380" spans="1:37" x14ac:dyDescent="0.2">
      <c r="A380" s="312"/>
      <c r="B380" s="312"/>
      <c r="C380" s="313"/>
      <c r="D380" s="312"/>
      <c r="E380" s="312"/>
      <c r="F380" s="312"/>
      <c r="G380" s="312"/>
      <c r="H380" s="312"/>
      <c r="I380" s="312"/>
      <c r="J380" s="312"/>
      <c r="K380" s="312"/>
      <c r="L380" s="312"/>
      <c r="M380" s="312"/>
      <c r="N380" s="312"/>
      <c r="O380" s="312"/>
      <c r="P380" s="312"/>
      <c r="Q380" s="312"/>
      <c r="R380" s="312"/>
      <c r="S380" s="312"/>
      <c r="T380" s="312"/>
      <c r="U380" s="312"/>
      <c r="V380" s="312"/>
      <c r="W380" s="312"/>
      <c r="X380" s="312"/>
      <c r="Y380" s="312"/>
      <c r="Z380" s="312"/>
      <c r="AA380" s="312"/>
      <c r="AB380" s="312"/>
      <c r="AC380" s="312"/>
      <c r="AD380" s="312"/>
      <c r="AE380" s="312"/>
      <c r="AF380" s="312"/>
      <c r="AG380" s="312"/>
      <c r="AH380" s="312"/>
      <c r="AI380" s="312"/>
      <c r="AJ380" s="312"/>
      <c r="AK380" s="312"/>
    </row>
    <row r="381" spans="1:37" x14ac:dyDescent="0.2">
      <c r="A381" s="312"/>
      <c r="B381" s="312"/>
      <c r="C381" s="313"/>
      <c r="D381" s="312"/>
      <c r="E381" s="312"/>
      <c r="F381" s="312"/>
      <c r="G381" s="312"/>
      <c r="H381" s="312"/>
      <c r="I381" s="312"/>
      <c r="J381" s="312"/>
      <c r="K381" s="312"/>
      <c r="L381" s="312"/>
      <c r="M381" s="312"/>
      <c r="N381" s="312"/>
      <c r="O381" s="312"/>
      <c r="P381" s="312"/>
      <c r="Q381" s="312"/>
      <c r="R381" s="312"/>
      <c r="S381" s="312"/>
      <c r="T381" s="312"/>
      <c r="U381" s="312"/>
      <c r="V381" s="312"/>
      <c r="W381" s="312"/>
      <c r="X381" s="312"/>
      <c r="Y381" s="312"/>
      <c r="Z381" s="312"/>
      <c r="AA381" s="312"/>
      <c r="AB381" s="312"/>
      <c r="AC381" s="312"/>
      <c r="AD381" s="312"/>
      <c r="AE381" s="312"/>
      <c r="AF381" s="312"/>
      <c r="AG381" s="312"/>
      <c r="AH381" s="312"/>
      <c r="AI381" s="312"/>
      <c r="AJ381" s="312"/>
      <c r="AK381" s="312"/>
    </row>
    <row r="382" spans="1:37" x14ac:dyDescent="0.2">
      <c r="A382" s="312"/>
      <c r="B382" s="312"/>
      <c r="C382" s="313"/>
      <c r="D382" s="312"/>
      <c r="E382" s="312"/>
      <c r="F382" s="312"/>
      <c r="G382" s="312"/>
      <c r="H382" s="312"/>
      <c r="I382" s="312"/>
      <c r="J382" s="312"/>
      <c r="K382" s="312"/>
      <c r="L382" s="312"/>
      <c r="M382" s="312"/>
      <c r="N382" s="312"/>
      <c r="O382" s="312"/>
      <c r="P382" s="312"/>
      <c r="Q382" s="312"/>
      <c r="R382" s="312"/>
      <c r="S382" s="312"/>
      <c r="T382" s="312"/>
      <c r="U382" s="312"/>
      <c r="V382" s="312"/>
      <c r="W382" s="312"/>
      <c r="X382" s="312"/>
      <c r="Y382" s="312"/>
      <c r="Z382" s="312"/>
      <c r="AA382" s="312"/>
      <c r="AB382" s="312"/>
      <c r="AC382" s="312"/>
      <c r="AD382" s="312"/>
      <c r="AE382" s="312"/>
      <c r="AF382" s="312"/>
      <c r="AG382" s="312"/>
      <c r="AH382" s="312"/>
      <c r="AI382" s="312"/>
      <c r="AJ382" s="312"/>
      <c r="AK382" s="312"/>
    </row>
    <row r="383" spans="1:37" x14ac:dyDescent="0.2">
      <c r="A383" s="312"/>
      <c r="B383" s="312"/>
      <c r="C383" s="313"/>
      <c r="D383" s="312"/>
      <c r="E383" s="312"/>
      <c r="F383" s="312"/>
      <c r="G383" s="312"/>
      <c r="H383" s="312"/>
      <c r="I383" s="312"/>
      <c r="J383" s="312"/>
      <c r="K383" s="312"/>
      <c r="L383" s="312"/>
      <c r="M383" s="312"/>
      <c r="N383" s="312"/>
      <c r="O383" s="312"/>
      <c r="P383" s="312"/>
      <c r="Q383" s="312"/>
      <c r="R383" s="312"/>
      <c r="S383" s="312"/>
      <c r="T383" s="312"/>
      <c r="U383" s="312"/>
      <c r="V383" s="312"/>
      <c r="W383" s="312"/>
      <c r="X383" s="312"/>
      <c r="Y383" s="312"/>
      <c r="Z383" s="312"/>
      <c r="AA383" s="312"/>
      <c r="AB383" s="312"/>
      <c r="AC383" s="312"/>
      <c r="AD383" s="312"/>
      <c r="AE383" s="312"/>
      <c r="AF383" s="312"/>
      <c r="AG383" s="312"/>
      <c r="AH383" s="312"/>
      <c r="AI383" s="312"/>
      <c r="AJ383" s="312"/>
      <c r="AK383" s="312"/>
    </row>
    <row r="384" spans="1:37" x14ac:dyDescent="0.2">
      <c r="A384" s="312"/>
      <c r="B384" s="312"/>
      <c r="C384" s="313"/>
      <c r="D384" s="312"/>
      <c r="E384" s="312"/>
      <c r="F384" s="312"/>
      <c r="G384" s="312"/>
      <c r="H384" s="312"/>
      <c r="I384" s="312"/>
      <c r="J384" s="312"/>
      <c r="K384" s="312"/>
      <c r="L384" s="312"/>
      <c r="M384" s="312"/>
      <c r="N384" s="312"/>
      <c r="O384" s="312"/>
      <c r="P384" s="312"/>
      <c r="Q384" s="312"/>
      <c r="R384" s="312"/>
      <c r="S384" s="312"/>
      <c r="T384" s="312"/>
      <c r="U384" s="312"/>
      <c r="V384" s="312"/>
      <c r="W384" s="312"/>
      <c r="X384" s="312"/>
      <c r="Y384" s="312"/>
      <c r="Z384" s="312"/>
      <c r="AA384" s="312"/>
      <c r="AB384" s="312"/>
      <c r="AC384" s="312"/>
      <c r="AD384" s="312"/>
      <c r="AE384" s="312"/>
      <c r="AF384" s="312"/>
      <c r="AG384" s="312"/>
      <c r="AH384" s="312"/>
      <c r="AI384" s="312"/>
      <c r="AJ384" s="312"/>
      <c r="AK384" s="312"/>
    </row>
    <row r="385" spans="1:37" x14ac:dyDescent="0.2">
      <c r="A385" s="312"/>
      <c r="B385" s="312"/>
      <c r="C385" s="313"/>
      <c r="D385" s="312"/>
      <c r="E385" s="312"/>
      <c r="F385" s="312"/>
      <c r="G385" s="312"/>
      <c r="H385" s="312"/>
      <c r="I385" s="312"/>
      <c r="J385" s="312"/>
      <c r="K385" s="312"/>
      <c r="L385" s="312"/>
      <c r="M385" s="312"/>
      <c r="N385" s="312"/>
      <c r="O385" s="312"/>
      <c r="P385" s="312"/>
      <c r="Q385" s="312"/>
      <c r="R385" s="312"/>
      <c r="S385" s="312"/>
      <c r="T385" s="312"/>
      <c r="U385" s="312"/>
      <c r="V385" s="312"/>
      <c r="W385" s="312"/>
      <c r="X385" s="312"/>
      <c r="Y385" s="312"/>
      <c r="Z385" s="312"/>
      <c r="AA385" s="312"/>
      <c r="AB385" s="312"/>
      <c r="AC385" s="312"/>
      <c r="AD385" s="312"/>
      <c r="AE385" s="312"/>
      <c r="AF385" s="312"/>
      <c r="AG385" s="312"/>
      <c r="AH385" s="312"/>
      <c r="AI385" s="312"/>
      <c r="AJ385" s="312"/>
      <c r="AK385" s="312"/>
    </row>
    <row r="386" spans="1:37" x14ac:dyDescent="0.2">
      <c r="A386" s="312"/>
      <c r="B386" s="312"/>
      <c r="C386" s="313"/>
      <c r="D386" s="312"/>
      <c r="E386" s="312"/>
      <c r="F386" s="312"/>
      <c r="G386" s="312"/>
      <c r="H386" s="312"/>
      <c r="I386" s="312"/>
      <c r="J386" s="312"/>
      <c r="K386" s="312"/>
      <c r="L386" s="312"/>
      <c r="M386" s="312"/>
      <c r="N386" s="312"/>
      <c r="O386" s="312"/>
      <c r="P386" s="312"/>
      <c r="Q386" s="312"/>
      <c r="R386" s="312"/>
      <c r="S386" s="312"/>
      <c r="T386" s="312"/>
      <c r="U386" s="312"/>
      <c r="V386" s="312"/>
      <c r="W386" s="312"/>
      <c r="X386" s="312"/>
      <c r="Y386" s="312"/>
      <c r="Z386" s="312"/>
      <c r="AA386" s="312"/>
      <c r="AB386" s="312"/>
      <c r="AC386" s="312"/>
      <c r="AD386" s="312"/>
      <c r="AE386" s="312"/>
      <c r="AF386" s="312"/>
      <c r="AG386" s="312"/>
      <c r="AH386" s="312"/>
      <c r="AI386" s="312"/>
      <c r="AJ386" s="312"/>
      <c r="AK386" s="312"/>
    </row>
    <row r="387" spans="1:37" x14ac:dyDescent="0.2">
      <c r="A387" s="312"/>
      <c r="B387" s="312"/>
      <c r="C387" s="313"/>
      <c r="D387" s="312"/>
      <c r="E387" s="312"/>
      <c r="F387" s="312"/>
      <c r="G387" s="312"/>
      <c r="H387" s="312"/>
      <c r="I387" s="312"/>
      <c r="J387" s="312"/>
      <c r="K387" s="312"/>
      <c r="L387" s="312"/>
      <c r="M387" s="312"/>
      <c r="N387" s="312"/>
      <c r="O387" s="312"/>
      <c r="P387" s="312"/>
      <c r="Q387" s="312"/>
      <c r="R387" s="312"/>
      <c r="S387" s="312"/>
      <c r="T387" s="312"/>
      <c r="U387" s="312"/>
      <c r="V387" s="312"/>
      <c r="W387" s="312"/>
      <c r="X387" s="312"/>
      <c r="Y387" s="312"/>
      <c r="Z387" s="312"/>
      <c r="AA387" s="312"/>
      <c r="AB387" s="312"/>
      <c r="AC387" s="312"/>
      <c r="AD387" s="312"/>
      <c r="AE387" s="312"/>
      <c r="AF387" s="312"/>
      <c r="AG387" s="312"/>
      <c r="AH387" s="312"/>
      <c r="AI387" s="312"/>
      <c r="AJ387" s="312"/>
      <c r="AK387" s="312"/>
    </row>
    <row r="388" spans="1:37" x14ac:dyDescent="0.2">
      <c r="A388" s="312"/>
      <c r="B388" s="312"/>
      <c r="C388" s="313"/>
      <c r="D388" s="312"/>
      <c r="E388" s="312"/>
      <c r="F388" s="312"/>
      <c r="G388" s="312"/>
      <c r="H388" s="312"/>
      <c r="I388" s="312"/>
      <c r="J388" s="312"/>
      <c r="K388" s="312"/>
      <c r="L388" s="312"/>
      <c r="M388" s="312"/>
      <c r="N388" s="312"/>
      <c r="O388" s="312"/>
      <c r="P388" s="312"/>
      <c r="Q388" s="312"/>
      <c r="R388" s="312"/>
      <c r="S388" s="312"/>
      <c r="T388" s="312"/>
      <c r="U388" s="312"/>
      <c r="V388" s="312"/>
      <c r="W388" s="312"/>
      <c r="X388" s="312"/>
      <c r="Y388" s="312"/>
      <c r="Z388" s="312"/>
      <c r="AA388" s="312"/>
      <c r="AB388" s="312"/>
      <c r="AC388" s="312"/>
      <c r="AD388" s="312"/>
      <c r="AE388" s="312"/>
      <c r="AF388" s="312"/>
      <c r="AG388" s="312"/>
      <c r="AH388" s="312"/>
      <c r="AI388" s="312"/>
      <c r="AJ388" s="312"/>
      <c r="AK388" s="312"/>
    </row>
    <row r="389" spans="1:37" x14ac:dyDescent="0.2">
      <c r="A389" s="312"/>
      <c r="B389" s="312"/>
      <c r="C389" s="313"/>
      <c r="D389" s="312"/>
      <c r="E389" s="312"/>
      <c r="F389" s="312"/>
      <c r="G389" s="312"/>
      <c r="H389" s="312"/>
      <c r="I389" s="312"/>
      <c r="J389" s="312"/>
      <c r="K389" s="312"/>
      <c r="L389" s="312"/>
      <c r="M389" s="312"/>
      <c r="N389" s="312"/>
      <c r="O389" s="312"/>
      <c r="P389" s="312"/>
      <c r="Q389" s="312"/>
      <c r="R389" s="312"/>
      <c r="S389" s="312"/>
      <c r="T389" s="312"/>
      <c r="U389" s="312"/>
      <c r="V389" s="312"/>
      <c r="W389" s="312"/>
      <c r="X389" s="312"/>
      <c r="Y389" s="312"/>
      <c r="Z389" s="312"/>
      <c r="AA389" s="312"/>
      <c r="AB389" s="312"/>
      <c r="AC389" s="312"/>
      <c r="AD389" s="312"/>
      <c r="AE389" s="312"/>
      <c r="AF389" s="312"/>
      <c r="AG389" s="312"/>
      <c r="AH389" s="312"/>
      <c r="AI389" s="312"/>
      <c r="AJ389" s="312"/>
      <c r="AK389" s="312"/>
    </row>
    <row r="390" spans="1:37" x14ac:dyDescent="0.2">
      <c r="A390" s="312"/>
      <c r="B390" s="312"/>
      <c r="C390" s="313"/>
      <c r="D390" s="312"/>
      <c r="E390" s="312"/>
      <c r="F390" s="312"/>
      <c r="G390" s="312"/>
      <c r="H390" s="312"/>
      <c r="I390" s="312"/>
      <c r="J390" s="312"/>
      <c r="K390" s="312"/>
      <c r="L390" s="312"/>
      <c r="M390" s="312"/>
      <c r="N390" s="312"/>
      <c r="O390" s="312"/>
      <c r="P390" s="312"/>
      <c r="Q390" s="312"/>
      <c r="R390" s="312"/>
      <c r="S390" s="312"/>
      <c r="T390" s="312"/>
      <c r="U390" s="312"/>
      <c r="V390" s="312"/>
      <c r="W390" s="312"/>
      <c r="X390" s="312"/>
      <c r="Y390" s="312"/>
      <c r="Z390" s="312"/>
      <c r="AA390" s="312"/>
      <c r="AB390" s="312"/>
      <c r="AC390" s="312"/>
      <c r="AD390" s="312"/>
      <c r="AE390" s="312"/>
      <c r="AF390" s="312"/>
      <c r="AG390" s="312"/>
      <c r="AH390" s="312"/>
      <c r="AI390" s="312"/>
      <c r="AJ390" s="312"/>
      <c r="AK390" s="312"/>
    </row>
    <row r="391" spans="1:37" x14ac:dyDescent="0.2">
      <c r="A391" s="312"/>
      <c r="B391" s="312"/>
      <c r="C391" s="313"/>
      <c r="D391" s="312"/>
      <c r="E391" s="312"/>
      <c r="F391" s="312"/>
      <c r="G391" s="312"/>
      <c r="H391" s="312"/>
      <c r="I391" s="312"/>
      <c r="J391" s="312"/>
      <c r="K391" s="312"/>
      <c r="L391" s="312"/>
      <c r="M391" s="312"/>
      <c r="N391" s="312"/>
      <c r="O391" s="312"/>
      <c r="P391" s="312"/>
      <c r="Q391" s="312"/>
      <c r="R391" s="312"/>
      <c r="S391" s="312"/>
      <c r="T391" s="312"/>
      <c r="U391" s="312"/>
      <c r="V391" s="312"/>
      <c r="W391" s="312"/>
      <c r="X391" s="312"/>
      <c r="Y391" s="312"/>
      <c r="Z391" s="312"/>
      <c r="AA391" s="312"/>
      <c r="AB391" s="312"/>
      <c r="AC391" s="312"/>
      <c r="AD391" s="312"/>
      <c r="AE391" s="312"/>
      <c r="AF391" s="312"/>
      <c r="AG391" s="312"/>
      <c r="AH391" s="312"/>
      <c r="AI391" s="312"/>
      <c r="AJ391" s="312"/>
      <c r="AK391" s="312"/>
    </row>
    <row r="392" spans="1:37" x14ac:dyDescent="0.2">
      <c r="A392" s="312"/>
      <c r="B392" s="312"/>
      <c r="C392" s="313"/>
      <c r="D392" s="312"/>
      <c r="E392" s="312"/>
      <c r="F392" s="312"/>
      <c r="G392" s="312"/>
      <c r="H392" s="312"/>
      <c r="I392" s="312"/>
      <c r="J392" s="312"/>
      <c r="K392" s="312"/>
      <c r="L392" s="312"/>
      <c r="M392" s="312"/>
      <c r="N392" s="312"/>
      <c r="O392" s="312"/>
      <c r="P392" s="312"/>
      <c r="Q392" s="312"/>
      <c r="R392" s="312"/>
      <c r="S392" s="312"/>
      <c r="T392" s="312"/>
      <c r="U392" s="312"/>
      <c r="V392" s="312"/>
      <c r="W392" s="312"/>
      <c r="X392" s="312"/>
      <c r="Y392" s="312"/>
      <c r="Z392" s="312"/>
      <c r="AA392" s="312"/>
      <c r="AB392" s="312"/>
      <c r="AC392" s="312"/>
      <c r="AD392" s="312"/>
      <c r="AE392" s="312"/>
      <c r="AF392" s="312"/>
      <c r="AG392" s="312"/>
      <c r="AH392" s="312"/>
      <c r="AI392" s="312"/>
      <c r="AJ392" s="312"/>
      <c r="AK392" s="312"/>
    </row>
    <row r="393" spans="1:37" x14ac:dyDescent="0.2">
      <c r="A393" s="312"/>
      <c r="B393" s="312"/>
      <c r="C393" s="313"/>
      <c r="D393" s="312"/>
      <c r="E393" s="312"/>
      <c r="F393" s="312"/>
      <c r="G393" s="312"/>
      <c r="H393" s="312"/>
      <c r="I393" s="312"/>
      <c r="J393" s="312"/>
      <c r="K393" s="312"/>
      <c r="L393" s="312"/>
      <c r="M393" s="312"/>
      <c r="N393" s="312"/>
      <c r="O393" s="312"/>
      <c r="P393" s="312"/>
      <c r="Q393" s="312"/>
      <c r="R393" s="312"/>
      <c r="S393" s="312"/>
      <c r="T393" s="312"/>
      <c r="U393" s="312"/>
      <c r="V393" s="312"/>
      <c r="W393" s="312"/>
      <c r="X393" s="312"/>
      <c r="Y393" s="312"/>
      <c r="Z393" s="312"/>
      <c r="AA393" s="312"/>
      <c r="AB393" s="312"/>
      <c r="AC393" s="312"/>
      <c r="AD393" s="312"/>
      <c r="AE393" s="312"/>
      <c r="AF393" s="312"/>
      <c r="AG393" s="312"/>
      <c r="AH393" s="312"/>
      <c r="AI393" s="312"/>
      <c r="AJ393" s="312"/>
      <c r="AK393" s="312"/>
    </row>
    <row r="394" spans="1:37" x14ac:dyDescent="0.2">
      <c r="A394" s="312"/>
      <c r="B394" s="312"/>
      <c r="C394" s="313"/>
      <c r="D394" s="312"/>
      <c r="E394" s="312"/>
      <c r="F394" s="312"/>
      <c r="G394" s="312"/>
      <c r="H394" s="312"/>
      <c r="I394" s="312"/>
      <c r="J394" s="312"/>
      <c r="K394" s="312"/>
      <c r="L394" s="312"/>
      <c r="M394" s="312"/>
      <c r="N394" s="312"/>
      <c r="O394" s="312"/>
      <c r="P394" s="312"/>
      <c r="Q394" s="312"/>
      <c r="R394" s="312"/>
      <c r="S394" s="312"/>
      <c r="T394" s="312"/>
      <c r="U394" s="312"/>
      <c r="V394" s="312"/>
      <c r="W394" s="312"/>
      <c r="X394" s="312"/>
      <c r="Y394" s="312"/>
      <c r="Z394" s="312"/>
      <c r="AA394" s="312"/>
      <c r="AB394" s="312"/>
      <c r="AC394" s="312"/>
      <c r="AD394" s="312"/>
      <c r="AE394" s="312"/>
      <c r="AF394" s="312"/>
      <c r="AG394" s="312"/>
      <c r="AH394" s="312"/>
      <c r="AI394" s="312"/>
      <c r="AJ394" s="312"/>
      <c r="AK394" s="312"/>
    </row>
    <row r="395" spans="1:37" x14ac:dyDescent="0.2">
      <c r="A395" s="312"/>
      <c r="B395" s="312"/>
      <c r="C395" s="313"/>
      <c r="D395" s="312"/>
      <c r="E395" s="312"/>
      <c r="F395" s="312"/>
      <c r="G395" s="312"/>
      <c r="H395" s="312"/>
      <c r="I395" s="312"/>
      <c r="J395" s="312"/>
      <c r="K395" s="312"/>
      <c r="L395" s="312"/>
      <c r="M395" s="312"/>
      <c r="N395" s="312"/>
      <c r="O395" s="312"/>
      <c r="P395" s="312"/>
      <c r="Q395" s="312"/>
      <c r="R395" s="312"/>
      <c r="S395" s="312"/>
      <c r="T395" s="312"/>
      <c r="U395" s="312"/>
      <c r="V395" s="312"/>
      <c r="W395" s="312"/>
      <c r="X395" s="312"/>
      <c r="Y395" s="312"/>
      <c r="Z395" s="312"/>
      <c r="AA395" s="312"/>
      <c r="AB395" s="312"/>
      <c r="AC395" s="312"/>
      <c r="AD395" s="312"/>
      <c r="AE395" s="312"/>
      <c r="AF395" s="312"/>
      <c r="AG395" s="312"/>
      <c r="AH395" s="312"/>
      <c r="AI395" s="312"/>
      <c r="AJ395" s="312"/>
      <c r="AK395" s="312"/>
    </row>
    <row r="396" spans="1:37" x14ac:dyDescent="0.2">
      <c r="A396" s="312"/>
      <c r="B396" s="312"/>
      <c r="C396" s="313"/>
      <c r="D396" s="312"/>
      <c r="E396" s="312"/>
      <c r="F396" s="312"/>
      <c r="G396" s="312"/>
      <c r="H396" s="312"/>
      <c r="I396" s="312"/>
      <c r="J396" s="312"/>
      <c r="K396" s="312"/>
      <c r="L396" s="312"/>
      <c r="M396" s="312"/>
      <c r="N396" s="312"/>
      <c r="O396" s="312"/>
      <c r="P396" s="312"/>
      <c r="Q396" s="312"/>
      <c r="R396" s="312"/>
      <c r="S396" s="312"/>
      <c r="T396" s="312"/>
      <c r="U396" s="312"/>
      <c r="V396" s="312"/>
      <c r="W396" s="312"/>
      <c r="X396" s="312"/>
      <c r="Y396" s="312"/>
      <c r="Z396" s="312"/>
      <c r="AA396" s="312"/>
      <c r="AB396" s="312"/>
      <c r="AC396" s="312"/>
      <c r="AD396" s="312"/>
      <c r="AE396" s="312"/>
      <c r="AF396" s="312"/>
      <c r="AG396" s="312"/>
      <c r="AH396" s="312"/>
      <c r="AI396" s="312"/>
      <c r="AJ396" s="312"/>
      <c r="AK396" s="312"/>
    </row>
    <row r="397" spans="1:37" x14ac:dyDescent="0.2">
      <c r="A397" s="312"/>
      <c r="B397" s="312"/>
      <c r="C397" s="313"/>
      <c r="D397" s="312"/>
      <c r="E397" s="312"/>
      <c r="F397" s="312"/>
      <c r="G397" s="312"/>
      <c r="H397" s="312"/>
      <c r="I397" s="312"/>
      <c r="J397" s="312"/>
      <c r="K397" s="312"/>
      <c r="L397" s="312"/>
      <c r="M397" s="312"/>
      <c r="N397" s="312"/>
      <c r="O397" s="312"/>
      <c r="P397" s="312"/>
      <c r="Q397" s="312"/>
      <c r="R397" s="312"/>
      <c r="S397" s="312"/>
      <c r="T397" s="312"/>
      <c r="U397" s="312"/>
      <c r="V397" s="312"/>
      <c r="W397" s="312"/>
      <c r="X397" s="312"/>
      <c r="Y397" s="312"/>
      <c r="Z397" s="312"/>
      <c r="AA397" s="312"/>
      <c r="AB397" s="312"/>
      <c r="AC397" s="312"/>
      <c r="AD397" s="312"/>
      <c r="AE397" s="312"/>
      <c r="AF397" s="312"/>
      <c r="AG397" s="312"/>
      <c r="AH397" s="312"/>
      <c r="AI397" s="312"/>
      <c r="AJ397" s="312"/>
      <c r="AK397" s="312"/>
    </row>
    <row r="398" spans="1:37" x14ac:dyDescent="0.2">
      <c r="A398" s="312"/>
      <c r="B398" s="312"/>
      <c r="C398" s="313"/>
      <c r="D398" s="312"/>
      <c r="E398" s="312"/>
      <c r="F398" s="312"/>
      <c r="G398" s="312"/>
      <c r="H398" s="312"/>
      <c r="I398" s="312"/>
      <c r="J398" s="312"/>
      <c r="K398" s="312"/>
      <c r="L398" s="312"/>
      <c r="M398" s="312"/>
      <c r="N398" s="312"/>
      <c r="O398" s="312"/>
      <c r="P398" s="312"/>
      <c r="Q398" s="312"/>
      <c r="R398" s="312"/>
      <c r="S398" s="312"/>
      <c r="T398" s="312"/>
      <c r="U398" s="312"/>
      <c r="V398" s="312"/>
      <c r="W398" s="312"/>
      <c r="X398" s="312"/>
      <c r="Y398" s="312"/>
      <c r="Z398" s="312"/>
      <c r="AA398" s="312"/>
      <c r="AB398" s="312"/>
      <c r="AC398" s="312"/>
      <c r="AD398" s="312"/>
      <c r="AE398" s="312"/>
      <c r="AF398" s="312"/>
      <c r="AG398" s="312"/>
      <c r="AH398" s="312"/>
      <c r="AI398" s="312"/>
      <c r="AJ398" s="312"/>
      <c r="AK398" s="312"/>
    </row>
    <row r="399" spans="1:37" x14ac:dyDescent="0.2">
      <c r="A399" s="312"/>
      <c r="B399" s="312"/>
      <c r="C399" s="313"/>
      <c r="D399" s="312"/>
      <c r="E399" s="312"/>
      <c r="F399" s="312"/>
      <c r="G399" s="312"/>
      <c r="H399" s="312"/>
      <c r="I399" s="312"/>
      <c r="J399" s="312"/>
      <c r="K399" s="312"/>
      <c r="L399" s="312"/>
      <c r="M399" s="312"/>
      <c r="N399" s="312"/>
      <c r="O399" s="312"/>
      <c r="P399" s="312"/>
      <c r="Q399" s="312"/>
      <c r="R399" s="312"/>
      <c r="S399" s="312"/>
      <c r="T399" s="312"/>
      <c r="U399" s="312"/>
      <c r="V399" s="312"/>
      <c r="W399" s="312"/>
      <c r="X399" s="312"/>
      <c r="Y399" s="312"/>
      <c r="Z399" s="312"/>
      <c r="AA399" s="312"/>
      <c r="AB399" s="312"/>
      <c r="AC399" s="312"/>
      <c r="AD399" s="312"/>
      <c r="AE399" s="312"/>
      <c r="AF399" s="312"/>
      <c r="AG399" s="312"/>
      <c r="AH399" s="312"/>
      <c r="AI399" s="312"/>
      <c r="AJ399" s="312"/>
      <c r="AK399" s="312"/>
    </row>
    <row r="400" spans="1:37" x14ac:dyDescent="0.2">
      <c r="A400" s="312"/>
      <c r="B400" s="312"/>
      <c r="C400" s="313"/>
      <c r="D400" s="312"/>
      <c r="E400" s="312"/>
      <c r="F400" s="312"/>
      <c r="G400" s="312"/>
      <c r="H400" s="312"/>
      <c r="I400" s="312"/>
      <c r="J400" s="312"/>
      <c r="K400" s="312"/>
      <c r="L400" s="312"/>
      <c r="M400" s="312"/>
      <c r="N400" s="312"/>
      <c r="O400" s="312"/>
      <c r="P400" s="312"/>
      <c r="Q400" s="312"/>
      <c r="R400" s="312"/>
      <c r="S400" s="312"/>
      <c r="T400" s="312"/>
      <c r="U400" s="312"/>
      <c r="V400" s="312"/>
      <c r="W400" s="312"/>
      <c r="X400" s="312"/>
      <c r="Y400" s="312"/>
      <c r="Z400" s="312"/>
      <c r="AA400" s="312"/>
      <c r="AB400" s="312"/>
      <c r="AC400" s="312"/>
      <c r="AD400" s="312"/>
      <c r="AE400" s="312"/>
      <c r="AF400" s="312"/>
      <c r="AG400" s="312"/>
      <c r="AH400" s="312"/>
      <c r="AI400" s="312"/>
      <c r="AJ400" s="312"/>
      <c r="AK400" s="312"/>
    </row>
    <row r="401" spans="1:37" x14ac:dyDescent="0.2">
      <c r="A401" s="312"/>
      <c r="B401" s="312"/>
      <c r="C401" s="313"/>
      <c r="D401" s="312"/>
      <c r="E401" s="312"/>
      <c r="F401" s="312"/>
      <c r="G401" s="312"/>
      <c r="H401" s="312"/>
      <c r="I401" s="312"/>
      <c r="J401" s="312"/>
      <c r="K401" s="312"/>
      <c r="L401" s="312"/>
      <c r="M401" s="312"/>
      <c r="N401" s="312"/>
      <c r="O401" s="312"/>
      <c r="P401" s="312"/>
      <c r="Q401" s="312"/>
      <c r="R401" s="312"/>
      <c r="S401" s="312"/>
      <c r="T401" s="312"/>
      <c r="U401" s="312"/>
      <c r="V401" s="312"/>
      <c r="W401" s="312"/>
      <c r="X401" s="312"/>
      <c r="Y401" s="312"/>
      <c r="Z401" s="312"/>
      <c r="AA401" s="312"/>
      <c r="AB401" s="312"/>
      <c r="AC401" s="312"/>
      <c r="AD401" s="312"/>
      <c r="AE401" s="312"/>
      <c r="AF401" s="312"/>
      <c r="AG401" s="312"/>
      <c r="AH401" s="312"/>
      <c r="AI401" s="312"/>
      <c r="AJ401" s="312"/>
      <c r="AK401" s="312"/>
    </row>
    <row r="402" spans="1:37" x14ac:dyDescent="0.2">
      <c r="A402" s="312"/>
      <c r="B402" s="312"/>
      <c r="C402" s="313"/>
      <c r="D402" s="312"/>
      <c r="E402" s="312"/>
      <c r="F402" s="312"/>
      <c r="G402" s="312"/>
      <c r="H402" s="312"/>
      <c r="I402" s="312"/>
      <c r="J402" s="312"/>
      <c r="K402" s="312"/>
      <c r="L402" s="312"/>
      <c r="M402" s="312"/>
      <c r="N402" s="312"/>
      <c r="O402" s="312"/>
      <c r="P402" s="312"/>
      <c r="Q402" s="312"/>
      <c r="R402" s="312"/>
      <c r="S402" s="312"/>
      <c r="T402" s="312"/>
      <c r="U402" s="312"/>
      <c r="V402" s="312"/>
      <c r="W402" s="312"/>
      <c r="X402" s="312"/>
      <c r="Y402" s="312"/>
      <c r="Z402" s="312"/>
      <c r="AA402" s="312"/>
      <c r="AB402" s="312"/>
      <c r="AC402" s="312"/>
      <c r="AD402" s="312"/>
      <c r="AE402" s="312"/>
      <c r="AF402" s="312"/>
      <c r="AG402" s="312"/>
      <c r="AH402" s="312"/>
      <c r="AI402" s="312"/>
      <c r="AJ402" s="312"/>
      <c r="AK402" s="312"/>
    </row>
    <row r="403" spans="1:37" x14ac:dyDescent="0.2">
      <c r="A403" s="312"/>
      <c r="B403" s="312"/>
      <c r="C403" s="313"/>
      <c r="D403" s="312"/>
      <c r="E403" s="312"/>
      <c r="F403" s="312"/>
      <c r="G403" s="312"/>
      <c r="H403" s="312"/>
      <c r="I403" s="312"/>
      <c r="J403" s="312"/>
      <c r="K403" s="312"/>
      <c r="L403" s="312"/>
      <c r="M403" s="312"/>
      <c r="N403" s="312"/>
      <c r="O403" s="312"/>
      <c r="P403" s="312"/>
      <c r="Q403" s="312"/>
      <c r="R403" s="312"/>
      <c r="S403" s="312"/>
      <c r="T403" s="312"/>
      <c r="U403" s="312"/>
      <c r="V403" s="312"/>
      <c r="W403" s="312"/>
      <c r="X403" s="312"/>
      <c r="Y403" s="312"/>
      <c r="Z403" s="312"/>
      <c r="AA403" s="312"/>
      <c r="AB403" s="312"/>
      <c r="AC403" s="312"/>
      <c r="AD403" s="312"/>
      <c r="AE403" s="312"/>
      <c r="AF403" s="312"/>
      <c r="AG403" s="312"/>
      <c r="AH403" s="312"/>
      <c r="AI403" s="312"/>
      <c r="AJ403" s="312"/>
      <c r="AK403" s="312"/>
    </row>
    <row r="404" spans="1:37" x14ac:dyDescent="0.2">
      <c r="A404" s="312"/>
      <c r="B404" s="312"/>
      <c r="C404" s="313"/>
      <c r="D404" s="312"/>
      <c r="E404" s="312"/>
      <c r="F404" s="312"/>
      <c r="G404" s="312"/>
      <c r="H404" s="312"/>
      <c r="I404" s="312"/>
      <c r="J404" s="312"/>
      <c r="K404" s="312"/>
      <c r="L404" s="312"/>
      <c r="M404" s="312"/>
      <c r="N404" s="312"/>
      <c r="O404" s="312"/>
      <c r="P404" s="312"/>
      <c r="Q404" s="312"/>
      <c r="R404" s="312"/>
      <c r="S404" s="312"/>
      <c r="T404" s="312"/>
      <c r="U404" s="312"/>
      <c r="V404" s="312"/>
      <c r="W404" s="312"/>
      <c r="X404" s="312"/>
      <c r="Y404" s="312"/>
      <c r="Z404" s="312"/>
      <c r="AA404" s="312"/>
      <c r="AB404" s="312"/>
      <c r="AC404" s="312"/>
      <c r="AD404" s="312"/>
      <c r="AE404" s="312"/>
      <c r="AF404" s="312"/>
      <c r="AG404" s="312"/>
      <c r="AH404" s="312"/>
      <c r="AI404" s="312"/>
      <c r="AJ404" s="312"/>
      <c r="AK404" s="312"/>
    </row>
    <row r="405" spans="1:37" x14ac:dyDescent="0.2">
      <c r="A405" s="312"/>
      <c r="B405" s="312"/>
      <c r="C405" s="313"/>
      <c r="D405" s="312"/>
      <c r="E405" s="312"/>
      <c r="F405" s="312"/>
      <c r="G405" s="312"/>
      <c r="H405" s="312"/>
      <c r="I405" s="312"/>
      <c r="J405" s="312"/>
      <c r="K405" s="312"/>
      <c r="L405" s="312"/>
      <c r="M405" s="312"/>
      <c r="N405" s="312"/>
      <c r="O405" s="312"/>
      <c r="P405" s="312"/>
      <c r="Q405" s="312"/>
      <c r="R405" s="312"/>
      <c r="S405" s="312"/>
      <c r="T405" s="312"/>
      <c r="U405" s="312"/>
      <c r="V405" s="312"/>
      <c r="W405" s="312"/>
      <c r="X405" s="312"/>
      <c r="Y405" s="312"/>
      <c r="Z405" s="312"/>
      <c r="AA405" s="312"/>
      <c r="AB405" s="312"/>
      <c r="AC405" s="312"/>
      <c r="AD405" s="312"/>
      <c r="AE405" s="312"/>
      <c r="AF405" s="312"/>
      <c r="AG405" s="312"/>
      <c r="AH405" s="312"/>
      <c r="AI405" s="312"/>
      <c r="AJ405" s="312"/>
      <c r="AK405" s="312"/>
    </row>
    <row r="406" spans="1:37" x14ac:dyDescent="0.2">
      <c r="A406" s="312"/>
      <c r="B406" s="312"/>
      <c r="C406" s="313"/>
      <c r="D406" s="312"/>
      <c r="E406" s="312"/>
      <c r="F406" s="312"/>
      <c r="G406" s="312"/>
      <c r="H406" s="312"/>
      <c r="I406" s="312"/>
      <c r="J406" s="312"/>
      <c r="K406" s="312"/>
      <c r="L406" s="312"/>
      <c r="M406" s="312"/>
      <c r="N406" s="312"/>
      <c r="O406" s="312"/>
      <c r="P406" s="312"/>
      <c r="Q406" s="312"/>
      <c r="R406" s="312"/>
      <c r="S406" s="312"/>
      <c r="T406" s="312"/>
      <c r="U406" s="312"/>
      <c r="V406" s="312"/>
      <c r="W406" s="312"/>
      <c r="X406" s="312"/>
      <c r="Y406" s="312"/>
      <c r="Z406" s="312"/>
      <c r="AA406" s="312"/>
      <c r="AB406" s="312"/>
      <c r="AC406" s="312"/>
      <c r="AD406" s="312"/>
      <c r="AE406" s="312"/>
      <c r="AF406" s="312"/>
      <c r="AG406" s="312"/>
      <c r="AH406" s="312"/>
      <c r="AI406" s="312"/>
      <c r="AJ406" s="312"/>
      <c r="AK406" s="312"/>
    </row>
    <row r="407" spans="1:37" x14ac:dyDescent="0.2">
      <c r="A407" s="312"/>
      <c r="B407" s="312"/>
      <c r="C407" s="313"/>
      <c r="D407" s="312"/>
      <c r="E407" s="312"/>
      <c r="F407" s="312"/>
      <c r="G407" s="312"/>
      <c r="H407" s="312"/>
      <c r="I407" s="312"/>
      <c r="J407" s="312"/>
      <c r="K407" s="312"/>
      <c r="L407" s="312"/>
      <c r="M407" s="312"/>
      <c r="N407" s="312"/>
      <c r="O407" s="312"/>
      <c r="P407" s="312"/>
      <c r="Q407" s="312"/>
      <c r="R407" s="312"/>
      <c r="S407" s="312"/>
      <c r="T407" s="312"/>
      <c r="U407" s="312"/>
      <c r="V407" s="312"/>
      <c r="W407" s="312"/>
      <c r="X407" s="312"/>
      <c r="Y407" s="312"/>
      <c r="Z407" s="312"/>
      <c r="AA407" s="312"/>
      <c r="AB407" s="312"/>
      <c r="AC407" s="312"/>
      <c r="AD407" s="312"/>
      <c r="AE407" s="312"/>
      <c r="AF407" s="312"/>
      <c r="AG407" s="312"/>
      <c r="AH407" s="312"/>
      <c r="AI407" s="312"/>
      <c r="AJ407" s="312"/>
      <c r="AK407" s="312"/>
    </row>
    <row r="408" spans="1:37" x14ac:dyDescent="0.2">
      <c r="A408" s="312"/>
      <c r="B408" s="312"/>
      <c r="C408" s="313"/>
      <c r="D408" s="312"/>
      <c r="E408" s="312"/>
      <c r="F408" s="312"/>
      <c r="G408" s="312"/>
      <c r="H408" s="312"/>
      <c r="I408" s="312"/>
      <c r="J408" s="312"/>
      <c r="K408" s="312"/>
      <c r="L408" s="312"/>
      <c r="M408" s="312"/>
      <c r="N408" s="312"/>
      <c r="O408" s="312"/>
      <c r="P408" s="312"/>
      <c r="Q408" s="312"/>
      <c r="R408" s="312"/>
      <c r="S408" s="312"/>
      <c r="T408" s="312"/>
      <c r="U408" s="312"/>
      <c r="V408" s="312"/>
      <c r="W408" s="312"/>
      <c r="X408" s="312"/>
      <c r="Y408" s="312"/>
      <c r="Z408" s="312"/>
      <c r="AA408" s="312"/>
      <c r="AB408" s="312"/>
      <c r="AC408" s="312"/>
      <c r="AD408" s="312"/>
      <c r="AE408" s="312"/>
      <c r="AF408" s="312"/>
      <c r="AG408" s="312"/>
      <c r="AH408" s="312"/>
      <c r="AI408" s="312"/>
      <c r="AJ408" s="312"/>
      <c r="AK408" s="312"/>
    </row>
    <row r="409" spans="1:37" x14ac:dyDescent="0.2">
      <c r="A409" s="312"/>
      <c r="B409" s="312"/>
      <c r="C409" s="313"/>
      <c r="D409" s="312"/>
      <c r="E409" s="312"/>
      <c r="F409" s="312"/>
      <c r="G409" s="312"/>
      <c r="H409" s="312"/>
      <c r="I409" s="312"/>
      <c r="J409" s="312"/>
      <c r="K409" s="312"/>
      <c r="L409" s="312"/>
      <c r="M409" s="312"/>
      <c r="N409" s="312"/>
      <c r="O409" s="312"/>
      <c r="P409" s="312"/>
      <c r="Q409" s="312"/>
      <c r="R409" s="312"/>
      <c r="S409" s="312"/>
      <c r="T409" s="312"/>
      <c r="U409" s="312"/>
      <c r="V409" s="312"/>
      <c r="W409" s="312"/>
      <c r="X409" s="312"/>
      <c r="Y409" s="312"/>
      <c r="Z409" s="312"/>
      <c r="AA409" s="312"/>
      <c r="AB409" s="312"/>
      <c r="AC409" s="312"/>
      <c r="AD409" s="312"/>
      <c r="AE409" s="312"/>
      <c r="AF409" s="312"/>
      <c r="AG409" s="312"/>
      <c r="AH409" s="312"/>
      <c r="AI409" s="312"/>
      <c r="AJ409" s="312"/>
      <c r="AK409" s="312"/>
    </row>
    <row r="410" spans="1:37" x14ac:dyDescent="0.2">
      <c r="A410" s="312"/>
      <c r="B410" s="312"/>
      <c r="C410" s="313"/>
      <c r="D410" s="312"/>
      <c r="E410" s="312"/>
      <c r="F410" s="312"/>
      <c r="G410" s="312"/>
      <c r="H410" s="312"/>
      <c r="I410" s="312"/>
      <c r="J410" s="312"/>
      <c r="K410" s="312"/>
      <c r="L410" s="312"/>
      <c r="M410" s="312"/>
      <c r="N410" s="312"/>
      <c r="O410" s="312"/>
      <c r="P410" s="312"/>
      <c r="Q410" s="312"/>
      <c r="R410" s="312"/>
      <c r="S410" s="312"/>
      <c r="T410" s="312"/>
      <c r="U410" s="312"/>
      <c r="V410" s="312"/>
      <c r="W410" s="312"/>
      <c r="X410" s="312"/>
      <c r="Y410" s="312"/>
      <c r="Z410" s="312"/>
      <c r="AA410" s="312"/>
      <c r="AB410" s="312"/>
      <c r="AC410" s="312"/>
      <c r="AD410" s="312"/>
      <c r="AE410" s="312"/>
      <c r="AF410" s="312"/>
      <c r="AG410" s="312"/>
      <c r="AH410" s="312"/>
      <c r="AI410" s="312"/>
      <c r="AJ410" s="312"/>
      <c r="AK410" s="312"/>
    </row>
    <row r="411" spans="1:37" x14ac:dyDescent="0.2">
      <c r="A411" s="312"/>
      <c r="B411" s="312"/>
      <c r="C411" s="313"/>
      <c r="D411" s="312"/>
      <c r="E411" s="312"/>
      <c r="F411" s="312"/>
      <c r="G411" s="312"/>
      <c r="H411" s="312"/>
      <c r="I411" s="312"/>
      <c r="J411" s="312"/>
      <c r="K411" s="312"/>
      <c r="L411" s="312"/>
      <c r="M411" s="312"/>
      <c r="N411" s="312"/>
      <c r="O411" s="312"/>
      <c r="P411" s="312"/>
      <c r="Q411" s="312"/>
      <c r="R411" s="312"/>
      <c r="S411" s="312"/>
      <c r="T411" s="312"/>
      <c r="U411" s="312"/>
      <c r="V411" s="312"/>
      <c r="W411" s="312"/>
      <c r="X411" s="312"/>
      <c r="Y411" s="312"/>
      <c r="Z411" s="312"/>
      <c r="AA411" s="312"/>
      <c r="AB411" s="312"/>
      <c r="AC411" s="312"/>
      <c r="AD411" s="312"/>
      <c r="AE411" s="312"/>
      <c r="AF411" s="312"/>
      <c r="AG411" s="312"/>
      <c r="AH411" s="312"/>
      <c r="AI411" s="312"/>
      <c r="AJ411" s="312"/>
      <c r="AK411" s="312"/>
    </row>
    <row r="412" spans="1:37" x14ac:dyDescent="0.2">
      <c r="A412" s="312"/>
      <c r="B412" s="312"/>
      <c r="C412" s="313"/>
      <c r="D412" s="312"/>
      <c r="E412" s="312"/>
      <c r="F412" s="312"/>
      <c r="G412" s="312"/>
      <c r="H412" s="312"/>
      <c r="I412" s="312"/>
      <c r="J412" s="312"/>
      <c r="K412" s="312"/>
      <c r="L412" s="312"/>
      <c r="M412" s="312"/>
      <c r="N412" s="312"/>
      <c r="O412" s="312"/>
      <c r="P412" s="312"/>
      <c r="Q412" s="312"/>
      <c r="R412" s="312"/>
      <c r="S412" s="312"/>
      <c r="T412" s="312"/>
      <c r="U412" s="312"/>
      <c r="V412" s="312"/>
      <c r="W412" s="312"/>
      <c r="X412" s="312"/>
      <c r="Y412" s="312"/>
      <c r="Z412" s="312"/>
      <c r="AA412" s="312"/>
      <c r="AB412" s="312"/>
      <c r="AC412" s="312"/>
      <c r="AD412" s="312"/>
      <c r="AE412" s="312"/>
      <c r="AF412" s="312"/>
      <c r="AG412" s="312"/>
      <c r="AH412" s="312"/>
      <c r="AI412" s="312"/>
      <c r="AJ412" s="312"/>
      <c r="AK412" s="312"/>
    </row>
    <row r="413" spans="1:37" x14ac:dyDescent="0.2">
      <c r="A413" s="312"/>
      <c r="B413" s="312"/>
      <c r="C413" s="313"/>
      <c r="D413" s="312"/>
      <c r="E413" s="312"/>
      <c r="F413" s="312"/>
      <c r="G413" s="312"/>
      <c r="H413" s="312"/>
      <c r="I413" s="312"/>
      <c r="J413" s="312"/>
      <c r="K413" s="312"/>
      <c r="L413" s="312"/>
      <c r="M413" s="312"/>
      <c r="N413" s="312"/>
      <c r="O413" s="312"/>
      <c r="P413" s="312"/>
      <c r="Q413" s="312"/>
      <c r="R413" s="312"/>
      <c r="S413" s="312"/>
      <c r="T413" s="312"/>
      <c r="U413" s="312"/>
      <c r="V413" s="312"/>
      <c r="W413" s="312"/>
      <c r="X413" s="312"/>
      <c r="Y413" s="312"/>
      <c r="Z413" s="312"/>
      <c r="AA413" s="312"/>
      <c r="AB413" s="312"/>
      <c r="AC413" s="312"/>
      <c r="AD413" s="312"/>
      <c r="AE413" s="312"/>
      <c r="AF413" s="312"/>
      <c r="AG413" s="312"/>
      <c r="AH413" s="312"/>
      <c r="AI413" s="312"/>
      <c r="AJ413" s="312"/>
      <c r="AK413" s="312"/>
    </row>
    <row r="414" spans="1:37" x14ac:dyDescent="0.2">
      <c r="A414" s="312"/>
      <c r="B414" s="312"/>
      <c r="C414" s="313"/>
      <c r="D414" s="312"/>
      <c r="E414" s="312"/>
      <c r="F414" s="312"/>
      <c r="G414" s="312"/>
      <c r="H414" s="312"/>
      <c r="I414" s="312"/>
      <c r="J414" s="312"/>
      <c r="K414" s="312"/>
      <c r="L414" s="312"/>
      <c r="M414" s="312"/>
      <c r="N414" s="312"/>
      <c r="O414" s="312"/>
      <c r="P414" s="312"/>
      <c r="Q414" s="312"/>
      <c r="R414" s="312"/>
      <c r="S414" s="312"/>
      <c r="T414" s="312"/>
      <c r="U414" s="312"/>
      <c r="V414" s="312"/>
      <c r="W414" s="312"/>
      <c r="X414" s="312"/>
      <c r="Y414" s="312"/>
      <c r="Z414" s="312"/>
      <c r="AA414" s="312"/>
      <c r="AB414" s="312"/>
      <c r="AC414" s="312"/>
      <c r="AD414" s="312"/>
      <c r="AE414" s="312"/>
      <c r="AF414" s="312"/>
      <c r="AG414" s="312"/>
      <c r="AH414" s="312"/>
      <c r="AI414" s="312"/>
      <c r="AJ414" s="312"/>
      <c r="AK414" s="312"/>
    </row>
    <row r="415" spans="1:37" x14ac:dyDescent="0.2">
      <c r="A415" s="312"/>
      <c r="B415" s="312"/>
      <c r="C415" s="313"/>
      <c r="D415" s="312"/>
      <c r="E415" s="312"/>
      <c r="F415" s="312"/>
      <c r="G415" s="312"/>
      <c r="H415" s="312"/>
      <c r="I415" s="312"/>
      <c r="J415" s="312"/>
      <c r="K415" s="312"/>
      <c r="L415" s="312"/>
      <c r="M415" s="312"/>
      <c r="N415" s="312"/>
      <c r="O415" s="312"/>
      <c r="P415" s="312"/>
      <c r="Q415" s="312"/>
      <c r="R415" s="312"/>
      <c r="S415" s="312"/>
      <c r="T415" s="312"/>
      <c r="U415" s="312"/>
      <c r="V415" s="312"/>
      <c r="W415" s="312"/>
      <c r="X415" s="312"/>
      <c r="Y415" s="312"/>
      <c r="Z415" s="312"/>
      <c r="AA415" s="312"/>
      <c r="AB415" s="312"/>
      <c r="AC415" s="312"/>
      <c r="AD415" s="312"/>
      <c r="AE415" s="312"/>
      <c r="AF415" s="312"/>
      <c r="AG415" s="312"/>
      <c r="AH415" s="312"/>
      <c r="AI415" s="312"/>
      <c r="AJ415" s="312"/>
      <c r="AK415" s="312"/>
    </row>
    <row r="416" spans="1:37" x14ac:dyDescent="0.2">
      <c r="A416" s="312"/>
      <c r="B416" s="312"/>
      <c r="C416" s="313"/>
      <c r="D416" s="312"/>
      <c r="E416" s="312"/>
      <c r="F416" s="312"/>
      <c r="G416" s="312"/>
      <c r="H416" s="312"/>
      <c r="I416" s="312"/>
      <c r="J416" s="312"/>
      <c r="K416" s="312"/>
      <c r="L416" s="312"/>
      <c r="M416" s="312"/>
      <c r="N416" s="312"/>
      <c r="O416" s="312"/>
      <c r="P416" s="312"/>
      <c r="Q416" s="312"/>
      <c r="R416" s="312"/>
      <c r="S416" s="312"/>
      <c r="T416" s="312"/>
      <c r="U416" s="312"/>
      <c r="V416" s="312"/>
      <c r="W416" s="312"/>
      <c r="X416" s="312"/>
      <c r="Y416" s="312"/>
      <c r="Z416" s="312"/>
      <c r="AA416" s="312"/>
      <c r="AB416" s="312"/>
      <c r="AC416" s="312"/>
      <c r="AD416" s="312"/>
      <c r="AE416" s="312"/>
      <c r="AF416" s="312"/>
      <c r="AG416" s="312"/>
      <c r="AH416" s="312"/>
      <c r="AI416" s="312"/>
      <c r="AJ416" s="312"/>
      <c r="AK416" s="312"/>
    </row>
    <row r="417" spans="1:37" x14ac:dyDescent="0.2">
      <c r="A417" s="312"/>
      <c r="B417" s="312"/>
      <c r="C417" s="313"/>
      <c r="D417" s="312"/>
      <c r="E417" s="312"/>
      <c r="F417" s="312"/>
      <c r="G417" s="312"/>
      <c r="H417" s="312"/>
      <c r="I417" s="312"/>
      <c r="J417" s="312"/>
      <c r="K417" s="312"/>
      <c r="L417" s="312"/>
      <c r="M417" s="312"/>
      <c r="N417" s="312"/>
      <c r="O417" s="312"/>
      <c r="P417" s="312"/>
      <c r="Q417" s="312"/>
      <c r="R417" s="312"/>
      <c r="S417" s="312"/>
      <c r="T417" s="312"/>
      <c r="U417" s="312"/>
      <c r="V417" s="312"/>
      <c r="W417" s="312"/>
      <c r="X417" s="312"/>
      <c r="Y417" s="312"/>
      <c r="Z417" s="312"/>
      <c r="AA417" s="312"/>
      <c r="AB417" s="312"/>
      <c r="AC417" s="312"/>
      <c r="AD417" s="312"/>
      <c r="AE417" s="312"/>
      <c r="AF417" s="312"/>
      <c r="AG417" s="312"/>
      <c r="AH417" s="312"/>
      <c r="AI417" s="312"/>
      <c r="AJ417" s="312"/>
      <c r="AK417" s="312"/>
    </row>
    <row r="418" spans="1:37" x14ac:dyDescent="0.2">
      <c r="A418" s="312"/>
      <c r="B418" s="312"/>
      <c r="C418" s="313"/>
      <c r="D418" s="312"/>
      <c r="E418" s="312"/>
      <c r="F418" s="312"/>
      <c r="G418" s="312"/>
      <c r="H418" s="312"/>
      <c r="I418" s="312"/>
      <c r="J418" s="312"/>
      <c r="K418" s="312"/>
      <c r="L418" s="312"/>
      <c r="M418" s="312"/>
      <c r="N418" s="312"/>
      <c r="O418" s="312"/>
      <c r="P418" s="312"/>
      <c r="Q418" s="312"/>
      <c r="R418" s="312"/>
      <c r="S418" s="312"/>
      <c r="T418" s="312"/>
      <c r="U418" s="312"/>
      <c r="V418" s="312"/>
      <c r="W418" s="312"/>
      <c r="X418" s="312"/>
      <c r="Y418" s="312"/>
      <c r="Z418" s="312"/>
      <c r="AA418" s="312"/>
      <c r="AB418" s="312"/>
      <c r="AC418" s="312"/>
      <c r="AD418" s="312"/>
      <c r="AE418" s="312"/>
      <c r="AF418" s="312"/>
      <c r="AG418" s="312"/>
      <c r="AH418" s="312"/>
      <c r="AI418" s="312"/>
      <c r="AJ418" s="312"/>
      <c r="AK418" s="312"/>
    </row>
    <row r="419" spans="1:37" x14ac:dyDescent="0.2">
      <c r="A419" s="312"/>
      <c r="B419" s="312"/>
      <c r="C419" s="313"/>
      <c r="D419" s="312"/>
      <c r="E419" s="312"/>
      <c r="F419" s="312"/>
      <c r="G419" s="312"/>
      <c r="H419" s="312"/>
      <c r="I419" s="312"/>
      <c r="J419" s="312"/>
      <c r="K419" s="312"/>
      <c r="L419" s="312"/>
      <c r="M419" s="312"/>
      <c r="N419" s="312"/>
      <c r="O419" s="312"/>
      <c r="P419" s="312"/>
      <c r="Q419" s="312"/>
      <c r="R419" s="312"/>
      <c r="S419" s="312"/>
      <c r="T419" s="312"/>
      <c r="U419" s="312"/>
      <c r="V419" s="312"/>
      <c r="W419" s="312"/>
      <c r="X419" s="312"/>
      <c r="Y419" s="312"/>
      <c r="Z419" s="312"/>
      <c r="AA419" s="312"/>
      <c r="AB419" s="312"/>
      <c r="AC419" s="312"/>
      <c r="AD419" s="312"/>
      <c r="AE419" s="312"/>
      <c r="AF419" s="312"/>
      <c r="AG419" s="312"/>
      <c r="AH419" s="312"/>
      <c r="AI419" s="312"/>
      <c r="AJ419" s="312"/>
      <c r="AK419" s="312"/>
    </row>
    <row r="420" spans="1:37" x14ac:dyDescent="0.2">
      <c r="A420" s="312"/>
      <c r="B420" s="312"/>
      <c r="C420" s="313"/>
      <c r="D420" s="312"/>
      <c r="E420" s="312"/>
      <c r="F420" s="312"/>
      <c r="G420" s="312"/>
      <c r="H420" s="312"/>
      <c r="I420" s="312"/>
      <c r="J420" s="312"/>
      <c r="K420" s="312"/>
      <c r="L420" s="312"/>
      <c r="M420" s="312"/>
      <c r="N420" s="312"/>
      <c r="O420" s="312"/>
      <c r="P420" s="312"/>
      <c r="Q420" s="312"/>
      <c r="R420" s="312"/>
      <c r="S420" s="312"/>
      <c r="T420" s="312"/>
      <c r="U420" s="312"/>
      <c r="V420" s="312"/>
      <c r="W420" s="312"/>
      <c r="X420" s="312"/>
      <c r="Y420" s="312"/>
      <c r="Z420" s="312"/>
      <c r="AA420" s="312"/>
      <c r="AB420" s="312"/>
      <c r="AC420" s="312"/>
      <c r="AD420" s="312"/>
      <c r="AE420" s="312"/>
      <c r="AF420" s="312"/>
      <c r="AG420" s="312"/>
      <c r="AH420" s="312"/>
      <c r="AI420" s="312"/>
      <c r="AJ420" s="312"/>
      <c r="AK420" s="312"/>
    </row>
    <row r="421" spans="1:37" x14ac:dyDescent="0.2">
      <c r="A421" s="312"/>
      <c r="B421" s="312"/>
      <c r="C421" s="313"/>
      <c r="D421" s="312"/>
      <c r="E421" s="312"/>
      <c r="F421" s="312"/>
      <c r="G421" s="312"/>
      <c r="H421" s="312"/>
      <c r="I421" s="312"/>
      <c r="J421" s="312"/>
      <c r="K421" s="312"/>
      <c r="L421" s="312"/>
      <c r="M421" s="312"/>
      <c r="N421" s="312"/>
      <c r="O421" s="312"/>
      <c r="P421" s="312"/>
      <c r="Q421" s="312"/>
      <c r="R421" s="312"/>
      <c r="S421" s="312"/>
      <c r="T421" s="312"/>
      <c r="U421" s="312"/>
      <c r="V421" s="312"/>
      <c r="W421" s="312"/>
      <c r="X421" s="312"/>
      <c r="Y421" s="312"/>
      <c r="Z421" s="312"/>
      <c r="AA421" s="312"/>
      <c r="AB421" s="312"/>
      <c r="AC421" s="312"/>
      <c r="AD421" s="312"/>
      <c r="AE421" s="312"/>
      <c r="AF421" s="312"/>
      <c r="AG421" s="312"/>
      <c r="AH421" s="312"/>
      <c r="AI421" s="312"/>
      <c r="AJ421" s="312"/>
      <c r="AK421" s="312"/>
    </row>
    <row r="422" spans="1:37" x14ac:dyDescent="0.2">
      <c r="A422" s="312"/>
      <c r="B422" s="312"/>
      <c r="C422" s="313"/>
      <c r="D422" s="312"/>
      <c r="E422" s="312"/>
      <c r="F422" s="312"/>
      <c r="G422" s="312"/>
      <c r="H422" s="312"/>
      <c r="I422" s="312"/>
      <c r="J422" s="312"/>
      <c r="K422" s="312"/>
      <c r="L422" s="312"/>
      <c r="M422" s="312"/>
      <c r="N422" s="312"/>
      <c r="O422" s="312"/>
      <c r="P422" s="312"/>
      <c r="Q422" s="312"/>
      <c r="R422" s="312"/>
      <c r="S422" s="312"/>
      <c r="T422" s="312"/>
      <c r="U422" s="312"/>
      <c r="V422" s="312"/>
      <c r="W422" s="312"/>
      <c r="X422" s="312"/>
      <c r="Y422" s="312"/>
      <c r="Z422" s="312"/>
      <c r="AA422" s="312"/>
      <c r="AB422" s="312"/>
      <c r="AC422" s="312"/>
      <c r="AD422" s="312"/>
      <c r="AE422" s="312"/>
      <c r="AF422" s="312"/>
      <c r="AG422" s="312"/>
      <c r="AH422" s="312"/>
      <c r="AI422" s="312"/>
      <c r="AJ422" s="312"/>
      <c r="AK422" s="312"/>
    </row>
    <row r="423" spans="1:37" x14ac:dyDescent="0.2">
      <c r="A423" s="312"/>
      <c r="B423" s="312"/>
      <c r="C423" s="313"/>
      <c r="D423" s="312"/>
      <c r="E423" s="312"/>
      <c r="F423" s="312"/>
      <c r="G423" s="312"/>
      <c r="H423" s="312"/>
      <c r="I423" s="312"/>
      <c r="J423" s="312"/>
      <c r="K423" s="312"/>
      <c r="L423" s="312"/>
      <c r="M423" s="312"/>
      <c r="N423" s="312"/>
      <c r="O423" s="312"/>
      <c r="P423" s="312"/>
      <c r="Q423" s="312"/>
      <c r="R423" s="312"/>
      <c r="S423" s="312"/>
      <c r="T423" s="312"/>
      <c r="U423" s="312"/>
      <c r="V423" s="312"/>
      <c r="W423" s="312"/>
      <c r="X423" s="312"/>
      <c r="Y423" s="312"/>
      <c r="Z423" s="312"/>
      <c r="AA423" s="312"/>
      <c r="AB423" s="312"/>
      <c r="AC423" s="312"/>
      <c r="AD423" s="312"/>
      <c r="AE423" s="312"/>
      <c r="AF423" s="312"/>
      <c r="AG423" s="312"/>
      <c r="AH423" s="312"/>
      <c r="AI423" s="312"/>
      <c r="AJ423" s="312"/>
      <c r="AK423" s="312"/>
    </row>
    <row r="424" spans="1:37" x14ac:dyDescent="0.2">
      <c r="A424" s="312"/>
      <c r="B424" s="312"/>
      <c r="C424" s="313"/>
      <c r="D424" s="312"/>
      <c r="E424" s="312"/>
      <c r="F424" s="312"/>
      <c r="G424" s="312"/>
      <c r="H424" s="312"/>
      <c r="I424" s="312"/>
      <c r="J424" s="312"/>
      <c r="K424" s="312"/>
      <c r="L424" s="312"/>
      <c r="M424" s="312"/>
      <c r="N424" s="312"/>
      <c r="O424" s="312"/>
      <c r="P424" s="312"/>
      <c r="Q424" s="312"/>
      <c r="R424" s="312"/>
      <c r="S424" s="312"/>
      <c r="T424" s="312"/>
      <c r="U424" s="312"/>
      <c r="V424" s="312"/>
      <c r="W424" s="312"/>
      <c r="X424" s="312"/>
      <c r="Y424" s="312"/>
      <c r="Z424" s="312"/>
      <c r="AA424" s="312"/>
      <c r="AB424" s="312"/>
      <c r="AC424" s="312"/>
      <c r="AD424" s="312"/>
      <c r="AE424" s="312"/>
      <c r="AF424" s="312"/>
      <c r="AG424" s="312"/>
      <c r="AH424" s="312"/>
      <c r="AI424" s="312"/>
      <c r="AJ424" s="312"/>
      <c r="AK424" s="312"/>
    </row>
    <row r="425" spans="1:37" x14ac:dyDescent="0.2">
      <c r="A425" s="312"/>
      <c r="B425" s="312"/>
      <c r="C425" s="313"/>
      <c r="D425" s="312"/>
      <c r="E425" s="312"/>
      <c r="F425" s="312"/>
      <c r="G425" s="312"/>
      <c r="H425" s="312"/>
      <c r="I425" s="312"/>
      <c r="J425" s="312"/>
      <c r="K425" s="312"/>
      <c r="L425" s="312"/>
      <c r="M425" s="312"/>
      <c r="N425" s="312"/>
      <c r="O425" s="312"/>
      <c r="P425" s="312"/>
      <c r="Q425" s="312"/>
      <c r="R425" s="312"/>
      <c r="S425" s="312"/>
      <c r="T425" s="312"/>
      <c r="U425" s="312"/>
      <c r="V425" s="312"/>
      <c r="W425" s="312"/>
      <c r="X425" s="312"/>
      <c r="Y425" s="312"/>
      <c r="Z425" s="312"/>
      <c r="AA425" s="312"/>
      <c r="AB425" s="312"/>
      <c r="AC425" s="312"/>
      <c r="AD425" s="312"/>
      <c r="AE425" s="312"/>
      <c r="AF425" s="312"/>
      <c r="AG425" s="312"/>
      <c r="AH425" s="312"/>
      <c r="AI425" s="312"/>
      <c r="AJ425" s="312"/>
      <c r="AK425" s="312"/>
    </row>
    <row r="426" spans="1:37" x14ac:dyDescent="0.2">
      <c r="A426" s="312"/>
      <c r="B426" s="312"/>
      <c r="C426" s="313"/>
      <c r="D426" s="312"/>
      <c r="E426" s="312"/>
      <c r="F426" s="312"/>
      <c r="G426" s="312"/>
      <c r="H426" s="312"/>
      <c r="I426" s="312"/>
      <c r="J426" s="312"/>
      <c r="K426" s="312"/>
      <c r="L426" s="312"/>
      <c r="M426" s="312"/>
      <c r="N426" s="312"/>
      <c r="O426" s="312"/>
      <c r="P426" s="312"/>
      <c r="Q426" s="312"/>
      <c r="R426" s="312"/>
      <c r="S426" s="312"/>
      <c r="T426" s="312"/>
      <c r="U426" s="312"/>
      <c r="V426" s="312"/>
      <c r="W426" s="312"/>
      <c r="X426" s="312"/>
      <c r="Y426" s="312"/>
      <c r="Z426" s="312"/>
      <c r="AA426" s="312"/>
      <c r="AB426" s="312"/>
      <c r="AC426" s="312"/>
      <c r="AD426" s="312"/>
      <c r="AE426" s="312"/>
      <c r="AF426" s="312"/>
      <c r="AG426" s="312"/>
      <c r="AH426" s="312"/>
      <c r="AI426" s="312"/>
      <c r="AJ426" s="312"/>
      <c r="AK426" s="312"/>
    </row>
    <row r="427" spans="1:37" x14ac:dyDescent="0.2">
      <c r="A427" s="312"/>
      <c r="B427" s="312"/>
      <c r="C427" s="313"/>
      <c r="D427" s="312"/>
      <c r="E427" s="312"/>
      <c r="F427" s="312"/>
      <c r="G427" s="312"/>
      <c r="H427" s="312"/>
      <c r="I427" s="312"/>
      <c r="J427" s="312"/>
      <c r="K427" s="312"/>
      <c r="L427" s="312"/>
      <c r="M427" s="312"/>
      <c r="N427" s="312"/>
      <c r="O427" s="312"/>
      <c r="P427" s="312"/>
      <c r="Q427" s="312"/>
      <c r="R427" s="312"/>
      <c r="S427" s="312"/>
      <c r="T427" s="312"/>
      <c r="U427" s="312"/>
      <c r="V427" s="312"/>
      <c r="W427" s="312"/>
      <c r="X427" s="312"/>
      <c r="Y427" s="312"/>
      <c r="Z427" s="312"/>
      <c r="AA427" s="312"/>
      <c r="AB427" s="312"/>
      <c r="AC427" s="312"/>
      <c r="AD427" s="312"/>
      <c r="AE427" s="312"/>
      <c r="AF427" s="312"/>
      <c r="AG427" s="312"/>
      <c r="AH427" s="312"/>
      <c r="AI427" s="312"/>
      <c r="AJ427" s="312"/>
      <c r="AK427" s="312"/>
    </row>
  </sheetData>
  <autoFilter ref="A39:AK142"/>
  <mergeCells count="35">
    <mergeCell ref="K146:K147"/>
    <mergeCell ref="A163:F164"/>
    <mergeCell ref="A39:A40"/>
    <mergeCell ref="B39:B40"/>
    <mergeCell ref="C39:C40"/>
    <mergeCell ref="D39:D40"/>
    <mergeCell ref="H39:H40"/>
    <mergeCell ref="I39:I40"/>
    <mergeCell ref="J39:J40"/>
    <mergeCell ref="A142:J142"/>
    <mergeCell ref="A145:J145"/>
    <mergeCell ref="A146:A147"/>
    <mergeCell ref="B146:B147"/>
    <mergeCell ref="C146:C147"/>
    <mergeCell ref="D146:D147"/>
    <mergeCell ref="E146:E147"/>
    <mergeCell ref="F146:F147"/>
    <mergeCell ref="G146:G147"/>
    <mergeCell ref="J146:J147"/>
    <mergeCell ref="E6:E7"/>
    <mergeCell ref="F6:F7"/>
    <mergeCell ref="G6:G7"/>
    <mergeCell ref="H6:H7"/>
    <mergeCell ref="A21:J22"/>
    <mergeCell ref="A37:J38"/>
    <mergeCell ref="K6:K7"/>
    <mergeCell ref="M6:M7"/>
    <mergeCell ref="N6:N7"/>
    <mergeCell ref="O6:O7"/>
    <mergeCell ref="A1:O4"/>
    <mergeCell ref="A5:O5"/>
    <mergeCell ref="A6:A7"/>
    <mergeCell ref="B6:B7"/>
    <mergeCell ref="C6:C7"/>
    <mergeCell ref="D6:D7"/>
  </mergeCells>
  <pageMargins left="0.25" right="0.25" top="0.75" bottom="0.75" header="0.3" footer="0.3"/>
  <pageSetup paperSize="9" scale="32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7030A0"/>
    <pageSetUpPr fitToPage="1"/>
  </sheetPr>
  <dimension ref="A1:AK451"/>
  <sheetViews>
    <sheetView topLeftCell="A178" workbookViewId="0">
      <selection activeCell="I67" sqref="I67:I160"/>
    </sheetView>
  </sheetViews>
  <sheetFormatPr defaultRowHeight="12.75" x14ac:dyDescent="0.2"/>
  <cols>
    <col min="1" max="1" width="4.85546875" customWidth="1"/>
    <col min="2" max="2" width="38.28515625" customWidth="1"/>
    <col min="3" max="3" width="16.7109375" style="5" bestFit="1" customWidth="1"/>
    <col min="4" max="4" width="19.7109375" bestFit="1" customWidth="1"/>
    <col min="5" max="5" width="13.28515625" bestFit="1" customWidth="1"/>
    <col min="6" max="6" width="15" customWidth="1"/>
    <col min="7" max="7" width="15.85546875" bestFit="1" customWidth="1"/>
    <col min="8" max="8" width="17.7109375" bestFit="1" customWidth="1"/>
    <col min="9" max="9" width="21.5703125" customWidth="1"/>
    <col min="10" max="10" width="13.85546875" customWidth="1"/>
    <col min="11" max="11" width="16.5703125" bestFit="1" customWidth="1"/>
    <col min="12" max="12" width="16" bestFit="1" customWidth="1"/>
    <col min="13" max="13" width="12.5703125" customWidth="1"/>
    <col min="14" max="14" width="20" customWidth="1"/>
    <col min="15" max="15" width="10.7109375" bestFit="1" customWidth="1"/>
  </cols>
  <sheetData>
    <row r="1" spans="1:15" ht="15" customHeight="1" x14ac:dyDescent="0.2">
      <c r="A1" s="1392" t="s">
        <v>1832</v>
      </c>
      <c r="B1" s="1392"/>
      <c r="C1" s="1392"/>
      <c r="D1" s="1392"/>
      <c r="E1" s="1392"/>
      <c r="F1" s="1392"/>
      <c r="G1" s="1392"/>
      <c r="H1" s="1392"/>
      <c r="I1" s="1392"/>
      <c r="J1" s="1392"/>
      <c r="K1" s="1392"/>
      <c r="L1" s="1392"/>
      <c r="M1" s="1392"/>
      <c r="N1" s="1392"/>
      <c r="O1" s="1392"/>
    </row>
    <row r="2" spans="1:15" ht="15" customHeight="1" x14ac:dyDescent="0.2">
      <c r="A2" s="1392"/>
      <c r="B2" s="1392"/>
      <c r="C2" s="1392"/>
      <c r="D2" s="1392"/>
      <c r="E2" s="1392"/>
      <c r="F2" s="1392"/>
      <c r="G2" s="1392"/>
      <c r="H2" s="1392"/>
      <c r="I2" s="1392"/>
      <c r="J2" s="1392"/>
      <c r="K2" s="1392"/>
      <c r="L2" s="1392"/>
      <c r="M2" s="1392"/>
      <c r="N2" s="1392"/>
      <c r="O2" s="1392"/>
    </row>
    <row r="3" spans="1:15" ht="15" customHeight="1" x14ac:dyDescent="0.2">
      <c r="A3" s="1392"/>
      <c r="B3" s="1392"/>
      <c r="C3" s="1392"/>
      <c r="D3" s="1392"/>
      <c r="E3" s="1392"/>
      <c r="F3" s="1392"/>
      <c r="G3" s="1392"/>
      <c r="H3" s="1392"/>
      <c r="I3" s="1392"/>
      <c r="J3" s="1392"/>
      <c r="K3" s="1392"/>
      <c r="L3" s="1392"/>
      <c r="M3" s="1392"/>
      <c r="N3" s="1392"/>
      <c r="O3" s="1392"/>
    </row>
    <row r="4" spans="1:15" ht="15.75" customHeight="1" thickBot="1" x14ac:dyDescent="0.25">
      <c r="A4" s="1393"/>
      <c r="B4" s="1393"/>
      <c r="C4" s="1393"/>
      <c r="D4" s="1393"/>
      <c r="E4" s="1393"/>
      <c r="F4" s="1393"/>
      <c r="G4" s="1393"/>
      <c r="H4" s="1393"/>
      <c r="I4" s="1393"/>
      <c r="J4" s="1393"/>
      <c r="K4" s="1393"/>
      <c r="L4" s="1393"/>
      <c r="M4" s="1393"/>
      <c r="N4" s="1393"/>
      <c r="O4" s="1393"/>
    </row>
    <row r="5" spans="1:15" ht="27.75" thickTop="1" thickBot="1" x14ac:dyDescent="0.25">
      <c r="A5" s="1394" t="s">
        <v>1597</v>
      </c>
      <c r="B5" s="1394"/>
      <c r="C5" s="1394"/>
      <c r="D5" s="1394"/>
      <c r="E5" s="1394"/>
      <c r="F5" s="1394"/>
      <c r="G5" s="1394"/>
      <c r="H5" s="1394"/>
      <c r="I5" s="1394"/>
      <c r="J5" s="1394"/>
      <c r="K5" s="1394"/>
      <c r="L5" s="1394"/>
      <c r="M5" s="1394"/>
      <c r="N5" s="1394"/>
      <c r="O5" s="1394"/>
    </row>
    <row r="6" spans="1:15" ht="26.25" thickTop="1" x14ac:dyDescent="0.2">
      <c r="A6" s="1301" t="s">
        <v>700</v>
      </c>
      <c r="B6" s="1301" t="s">
        <v>1057</v>
      </c>
      <c r="C6" s="1301" t="s">
        <v>508</v>
      </c>
      <c r="D6" s="1301" t="s">
        <v>900</v>
      </c>
      <c r="E6" s="1301" t="s">
        <v>901</v>
      </c>
      <c r="F6" s="1299" t="s">
        <v>1266</v>
      </c>
      <c r="G6" s="1299" t="s">
        <v>1267</v>
      </c>
      <c r="H6" s="1299" t="s">
        <v>1268</v>
      </c>
      <c r="I6" s="527" t="s">
        <v>1895</v>
      </c>
      <c r="J6" s="526" t="s">
        <v>1269</v>
      </c>
      <c r="K6" s="1370" t="s">
        <v>1270</v>
      </c>
      <c r="L6" s="527" t="s">
        <v>1598</v>
      </c>
      <c r="M6" s="1299" t="s">
        <v>1270</v>
      </c>
      <c r="N6" s="1301" t="s">
        <v>263</v>
      </c>
      <c r="O6" s="1299" t="s">
        <v>1058</v>
      </c>
    </row>
    <row r="7" spans="1:15" ht="13.5" thickBot="1" x14ac:dyDescent="0.25">
      <c r="A7" s="1302"/>
      <c r="B7" s="1302"/>
      <c r="C7" s="1302"/>
      <c r="D7" s="1302"/>
      <c r="E7" s="1302"/>
      <c r="F7" s="1300"/>
      <c r="G7" s="1300"/>
      <c r="H7" s="1300"/>
      <c r="I7" s="532"/>
      <c r="J7" s="529" t="s">
        <v>1272</v>
      </c>
      <c r="K7" s="1371"/>
      <c r="L7" s="529" t="s">
        <v>1272</v>
      </c>
      <c r="M7" s="1300"/>
      <c r="N7" s="1302"/>
      <c r="O7" s="1300"/>
    </row>
    <row r="8" spans="1:15" ht="39" thickTop="1" x14ac:dyDescent="0.2">
      <c r="A8" s="612">
        <v>1</v>
      </c>
      <c r="B8" s="613" t="s">
        <v>1833</v>
      </c>
      <c r="C8" s="614" t="s">
        <v>1060</v>
      </c>
      <c r="D8" s="615">
        <v>4800001</v>
      </c>
      <c r="E8" s="616">
        <v>6000000</v>
      </c>
      <c r="F8" s="617">
        <v>1200000</v>
      </c>
      <c r="G8" s="614">
        <v>100</v>
      </c>
      <c r="H8" s="617">
        <v>120000000</v>
      </c>
      <c r="I8" s="617">
        <v>1200000</v>
      </c>
      <c r="J8" s="618">
        <v>120000000</v>
      </c>
      <c r="K8" s="619">
        <v>0.1</v>
      </c>
      <c r="L8" s="620" t="s">
        <v>1289</v>
      </c>
      <c r="M8" s="621" t="s">
        <v>1289</v>
      </c>
      <c r="N8" s="613" t="s">
        <v>1620</v>
      </c>
      <c r="O8" s="622" t="s">
        <v>1834</v>
      </c>
    </row>
    <row r="9" spans="1:15" ht="25.5" x14ac:dyDescent="0.2">
      <c r="A9" s="389">
        <v>2</v>
      </c>
      <c r="B9" s="296" t="s">
        <v>1835</v>
      </c>
      <c r="C9" s="1415" t="s">
        <v>1600</v>
      </c>
      <c r="D9" s="503">
        <v>1</v>
      </c>
      <c r="E9" s="497">
        <v>1800000</v>
      </c>
      <c r="F9" s="297">
        <v>1800000</v>
      </c>
      <c r="G9" s="290">
        <v>100</v>
      </c>
      <c r="H9" s="297">
        <v>180000000</v>
      </c>
      <c r="I9" s="1411">
        <v>600000</v>
      </c>
      <c r="J9" s="1409">
        <v>60000000</v>
      </c>
      <c r="K9" s="1412">
        <v>0.3226</v>
      </c>
      <c r="L9" s="1413">
        <v>120000000</v>
      </c>
      <c r="M9" s="1414">
        <v>0.6774</v>
      </c>
      <c r="N9" s="1410" t="s">
        <v>1711</v>
      </c>
      <c r="O9" s="299" t="s">
        <v>1836</v>
      </c>
    </row>
    <row r="10" spans="1:15" ht="25.5" x14ac:dyDescent="0.2">
      <c r="A10" s="389"/>
      <c r="B10" s="296" t="s">
        <v>1837</v>
      </c>
      <c r="C10" s="1415"/>
      <c r="D10" s="503">
        <v>1800001</v>
      </c>
      <c r="E10" s="497">
        <v>1860000</v>
      </c>
      <c r="F10" s="297">
        <v>60000</v>
      </c>
      <c r="G10" s="290">
        <v>100</v>
      </c>
      <c r="H10" s="297">
        <v>6000000</v>
      </c>
      <c r="I10" s="1411"/>
      <c r="J10" s="1409"/>
      <c r="K10" s="1412"/>
      <c r="L10" s="1413"/>
      <c r="M10" s="1414"/>
      <c r="N10" s="1410"/>
      <c r="O10" s="299" t="s">
        <v>1838</v>
      </c>
    </row>
    <row r="11" spans="1:15" ht="38.25" x14ac:dyDescent="0.2">
      <c r="A11" s="612">
        <v>3</v>
      </c>
      <c r="B11" s="613" t="s">
        <v>1839</v>
      </c>
      <c r="C11" s="614" t="s">
        <v>1060</v>
      </c>
      <c r="D11" s="615">
        <v>1</v>
      </c>
      <c r="E11" s="616">
        <v>8415000</v>
      </c>
      <c r="F11" s="617">
        <v>8415000</v>
      </c>
      <c r="G11" s="614">
        <v>100</v>
      </c>
      <c r="H11" s="617">
        <v>841500000</v>
      </c>
      <c r="I11" s="617">
        <v>990000</v>
      </c>
      <c r="J11" s="618">
        <v>99000000</v>
      </c>
      <c r="K11" s="619">
        <v>0.3</v>
      </c>
      <c r="L11" s="620">
        <v>742500000</v>
      </c>
      <c r="M11" s="621"/>
      <c r="N11" s="613" t="s">
        <v>1302</v>
      </c>
      <c r="O11" s="622" t="s">
        <v>1840</v>
      </c>
    </row>
    <row r="12" spans="1:15" ht="127.5" x14ac:dyDescent="0.2">
      <c r="A12" s="389">
        <v>4</v>
      </c>
      <c r="B12" s="296" t="s">
        <v>1841</v>
      </c>
      <c r="C12" s="290" t="s">
        <v>1060</v>
      </c>
      <c r="D12" s="503">
        <v>1</v>
      </c>
      <c r="E12" s="497">
        <v>45000000</v>
      </c>
      <c r="F12" s="297">
        <v>45000000</v>
      </c>
      <c r="G12" s="290">
        <v>100</v>
      </c>
      <c r="H12" s="297">
        <v>4500000000</v>
      </c>
      <c r="I12" s="297">
        <v>14400000</v>
      </c>
      <c r="J12" s="498">
        <v>1440000000</v>
      </c>
      <c r="K12" s="623">
        <v>0.24</v>
      </c>
      <c r="L12" s="500">
        <v>3060000000</v>
      </c>
      <c r="M12" s="396">
        <v>0.51</v>
      </c>
      <c r="N12" s="296" t="s">
        <v>1842</v>
      </c>
      <c r="O12" s="431" t="s">
        <v>1843</v>
      </c>
    </row>
    <row r="13" spans="1:15" ht="63.75" x14ac:dyDescent="0.2">
      <c r="A13" s="612">
        <v>5</v>
      </c>
      <c r="B13" s="613" t="s">
        <v>1844</v>
      </c>
      <c r="C13" s="614" t="s">
        <v>1060</v>
      </c>
      <c r="D13" s="615">
        <v>2265541</v>
      </c>
      <c r="E13" s="616">
        <v>3714000</v>
      </c>
      <c r="F13" s="617">
        <v>1448460</v>
      </c>
      <c r="G13" s="614">
        <v>100</v>
      </c>
      <c r="H13" s="617">
        <v>144846000</v>
      </c>
      <c r="I13" s="617">
        <v>1690470</v>
      </c>
      <c r="J13" s="618">
        <v>169047000</v>
      </c>
      <c r="K13" s="619">
        <v>0.46</v>
      </c>
      <c r="L13" s="620">
        <v>0</v>
      </c>
      <c r="M13" s="621" t="s">
        <v>1289</v>
      </c>
      <c r="N13" s="613" t="s">
        <v>1290</v>
      </c>
      <c r="O13" s="622" t="s">
        <v>1845</v>
      </c>
    </row>
    <row r="14" spans="1:15" ht="63.75" x14ac:dyDescent="0.2">
      <c r="A14" s="389">
        <v>6</v>
      </c>
      <c r="B14" s="296" t="s">
        <v>1846</v>
      </c>
      <c r="C14" s="290" t="s">
        <v>1060</v>
      </c>
      <c r="D14" s="503">
        <v>4400001</v>
      </c>
      <c r="E14" s="497">
        <v>5500000</v>
      </c>
      <c r="F14" s="297">
        <v>1100000</v>
      </c>
      <c r="G14" s="290">
        <v>100</v>
      </c>
      <c r="H14" s="297">
        <v>110000000</v>
      </c>
      <c r="I14" s="297">
        <v>1555770</v>
      </c>
      <c r="J14" s="498">
        <v>155577000</v>
      </c>
      <c r="K14" s="623">
        <v>0.28000000000000003</v>
      </c>
      <c r="L14" s="500">
        <v>385000000</v>
      </c>
      <c r="M14" s="396">
        <v>0.7</v>
      </c>
      <c r="N14" s="296" t="s">
        <v>1368</v>
      </c>
      <c r="O14" s="431" t="s">
        <v>1847</v>
      </c>
    </row>
    <row r="15" spans="1:15" ht="38.25" x14ac:dyDescent="0.2">
      <c r="A15" s="612">
        <v>7</v>
      </c>
      <c r="B15" s="613" t="s">
        <v>1848</v>
      </c>
      <c r="C15" s="614" t="s">
        <v>1060</v>
      </c>
      <c r="D15" s="615">
        <v>1</v>
      </c>
      <c r="E15" s="616">
        <v>21003500</v>
      </c>
      <c r="F15" s="617">
        <v>21003500</v>
      </c>
      <c r="G15" s="614">
        <v>100</v>
      </c>
      <c r="H15" s="617">
        <v>2100350000</v>
      </c>
      <c r="I15" s="617">
        <v>9661610</v>
      </c>
      <c r="J15" s="618">
        <v>966161000</v>
      </c>
      <c r="K15" s="619">
        <v>0.46</v>
      </c>
      <c r="L15" s="620">
        <v>1134189000</v>
      </c>
      <c r="M15" s="624">
        <v>0.54</v>
      </c>
      <c r="N15" s="613" t="s">
        <v>1290</v>
      </c>
      <c r="O15" s="622" t="s">
        <v>1849</v>
      </c>
    </row>
    <row r="16" spans="1:15" ht="25.5" x14ac:dyDescent="0.2">
      <c r="A16" s="389">
        <v>8</v>
      </c>
      <c r="B16" s="296" t="s">
        <v>1850</v>
      </c>
      <c r="C16" s="290" t="s">
        <v>1060</v>
      </c>
      <c r="D16" s="503">
        <v>1</v>
      </c>
      <c r="E16" s="497">
        <v>12549400</v>
      </c>
      <c r="F16" s="297">
        <v>12549400</v>
      </c>
      <c r="G16" s="290">
        <v>100</v>
      </c>
      <c r="H16" s="297">
        <v>1254940000</v>
      </c>
      <c r="I16" s="297">
        <v>1476400</v>
      </c>
      <c r="J16" s="498">
        <v>147640000</v>
      </c>
      <c r="K16" s="623">
        <v>0.1</v>
      </c>
      <c r="L16" s="500">
        <v>1107300000</v>
      </c>
      <c r="M16" s="396">
        <v>0.75</v>
      </c>
      <c r="N16" s="296" t="s">
        <v>1290</v>
      </c>
      <c r="O16" s="625" t="s">
        <v>1851</v>
      </c>
    </row>
    <row r="17" spans="1:15" ht="38.25" x14ac:dyDescent="0.2">
      <c r="A17" s="612">
        <v>9</v>
      </c>
      <c r="B17" s="613" t="s">
        <v>1852</v>
      </c>
      <c r="C17" s="614" t="s">
        <v>1060</v>
      </c>
      <c r="D17" s="615">
        <v>1</v>
      </c>
      <c r="E17" s="616">
        <v>9625000</v>
      </c>
      <c r="F17" s="617">
        <v>9625000</v>
      </c>
      <c r="G17" s="614">
        <v>100</v>
      </c>
      <c r="H17" s="617">
        <v>962500000</v>
      </c>
      <c r="I17" s="617">
        <v>1925000</v>
      </c>
      <c r="J17" s="618">
        <v>192500000</v>
      </c>
      <c r="K17" s="619">
        <v>0.2</v>
      </c>
      <c r="L17" s="620">
        <v>770000000</v>
      </c>
      <c r="M17" s="624">
        <v>0.8</v>
      </c>
      <c r="N17" s="613" t="s">
        <v>1294</v>
      </c>
      <c r="O17" s="622" t="s">
        <v>1853</v>
      </c>
    </row>
    <row r="18" spans="1:15" ht="25.5" x14ac:dyDescent="0.2">
      <c r="A18" s="389">
        <v>10</v>
      </c>
      <c r="B18" s="296" t="s">
        <v>1854</v>
      </c>
      <c r="C18" s="290" t="s">
        <v>1060</v>
      </c>
      <c r="D18" s="503">
        <v>1</v>
      </c>
      <c r="E18" s="497">
        <v>16200000</v>
      </c>
      <c r="F18" s="297">
        <v>16200000</v>
      </c>
      <c r="G18" s="290">
        <v>100</v>
      </c>
      <c r="H18" s="297">
        <v>1620000000</v>
      </c>
      <c r="I18" s="297">
        <v>1800000</v>
      </c>
      <c r="J18" s="498">
        <v>180000000</v>
      </c>
      <c r="K18" s="623">
        <v>0.1</v>
      </c>
      <c r="L18" s="500">
        <v>1440000000</v>
      </c>
      <c r="M18" s="396">
        <v>0.8</v>
      </c>
      <c r="N18" s="296" t="s">
        <v>1855</v>
      </c>
      <c r="O18" s="625" t="s">
        <v>1856</v>
      </c>
    </row>
    <row r="19" spans="1:15" x14ac:dyDescent="0.2">
      <c r="A19" s="612">
        <v>11</v>
      </c>
      <c r="B19" s="613" t="s">
        <v>1857</v>
      </c>
      <c r="C19" s="614" t="s">
        <v>1600</v>
      </c>
      <c r="D19" s="615">
        <v>1</v>
      </c>
      <c r="E19" s="616">
        <v>2074000</v>
      </c>
      <c r="F19" s="617">
        <v>2074000</v>
      </c>
      <c r="G19" s="614">
        <v>100</v>
      </c>
      <c r="H19" s="617">
        <v>207400000</v>
      </c>
      <c r="I19" s="617">
        <v>674000</v>
      </c>
      <c r="J19" s="618">
        <v>67400000</v>
      </c>
      <c r="K19" s="619">
        <v>0.32500000000000001</v>
      </c>
      <c r="L19" s="620">
        <v>140000000</v>
      </c>
      <c r="M19" s="624">
        <v>0.67500000000000004</v>
      </c>
      <c r="N19" s="613" t="s">
        <v>1337</v>
      </c>
      <c r="O19" s="622" t="s">
        <v>1858</v>
      </c>
    </row>
    <row r="20" spans="1:15" ht="25.5" x14ac:dyDescent="0.2">
      <c r="A20" s="389">
        <v>12</v>
      </c>
      <c r="B20" s="296" t="s">
        <v>1859</v>
      </c>
      <c r="C20" s="290" t="s">
        <v>1060</v>
      </c>
      <c r="D20" s="503">
        <v>8415001</v>
      </c>
      <c r="E20" s="497">
        <v>9900000</v>
      </c>
      <c r="F20" s="297">
        <v>1485000</v>
      </c>
      <c r="G20" s="290">
        <v>100</v>
      </c>
      <c r="H20" s="297">
        <v>148500000</v>
      </c>
      <c r="I20" s="297">
        <v>1485000</v>
      </c>
      <c r="J20" s="498">
        <v>148500000</v>
      </c>
      <c r="K20" s="623">
        <v>0.15</v>
      </c>
      <c r="L20" s="500">
        <v>0</v>
      </c>
      <c r="M20" s="396" t="s">
        <v>1289</v>
      </c>
      <c r="N20" s="296" t="s">
        <v>1302</v>
      </c>
      <c r="O20" s="625" t="s">
        <v>1860</v>
      </c>
    </row>
    <row r="21" spans="1:15" ht="51" x14ac:dyDescent="0.2">
      <c r="A21" s="612">
        <v>13</v>
      </c>
      <c r="B21" s="613" t="s">
        <v>1861</v>
      </c>
      <c r="C21" s="614" t="s">
        <v>1060</v>
      </c>
      <c r="D21" s="615">
        <v>4587451</v>
      </c>
      <c r="E21" s="616">
        <v>7500000</v>
      </c>
      <c r="F21" s="617">
        <v>2912550</v>
      </c>
      <c r="G21" s="614">
        <v>100</v>
      </c>
      <c r="H21" s="617">
        <v>291255000</v>
      </c>
      <c r="I21" s="617">
        <v>3534340</v>
      </c>
      <c r="J21" s="618">
        <v>353434000</v>
      </c>
      <c r="K21" s="619">
        <v>0.47124533333333335</v>
      </c>
      <c r="L21" s="620" t="s">
        <v>1862</v>
      </c>
      <c r="M21" s="624" t="s">
        <v>1289</v>
      </c>
      <c r="N21" s="613" t="s">
        <v>1339</v>
      </c>
      <c r="O21" s="622" t="s">
        <v>1863</v>
      </c>
    </row>
    <row r="22" spans="1:15" ht="51" x14ac:dyDescent="0.2">
      <c r="A22" s="389">
        <v>14</v>
      </c>
      <c r="B22" s="296" t="s">
        <v>1864</v>
      </c>
      <c r="C22" s="290" t="s">
        <v>1060</v>
      </c>
      <c r="D22" s="503">
        <v>11250001</v>
      </c>
      <c r="E22" s="497">
        <v>12500000</v>
      </c>
      <c r="F22" s="297">
        <v>1250000</v>
      </c>
      <c r="G22" s="290">
        <v>100</v>
      </c>
      <c r="H22" s="297">
        <v>125000000</v>
      </c>
      <c r="I22" s="297">
        <v>1816110</v>
      </c>
      <c r="J22" s="498">
        <v>181611000</v>
      </c>
      <c r="K22" s="623">
        <v>0.1452888</v>
      </c>
      <c r="L22" s="500">
        <v>0</v>
      </c>
      <c r="M22" s="396" t="s">
        <v>1289</v>
      </c>
      <c r="N22" s="296" t="s">
        <v>1290</v>
      </c>
      <c r="O22" s="625" t="s">
        <v>1865</v>
      </c>
    </row>
    <row r="23" spans="1:15" x14ac:dyDescent="0.2">
      <c r="A23" s="612">
        <v>15</v>
      </c>
      <c r="B23" s="613" t="s">
        <v>1866</v>
      </c>
      <c r="C23" s="614" t="s">
        <v>1600</v>
      </c>
      <c r="D23" s="615">
        <v>1</v>
      </c>
      <c r="E23" s="616">
        <v>829630</v>
      </c>
      <c r="F23" s="617">
        <v>829630</v>
      </c>
      <c r="G23" s="614">
        <v>100</v>
      </c>
      <c r="H23" s="617">
        <v>82963000</v>
      </c>
      <c r="I23" s="617">
        <v>269630</v>
      </c>
      <c r="J23" s="618">
        <v>26963000</v>
      </c>
      <c r="K23" s="619">
        <v>0.3250003013391512</v>
      </c>
      <c r="L23" s="620">
        <v>56000000</v>
      </c>
      <c r="M23" s="624">
        <v>0.67499969866084886</v>
      </c>
      <c r="N23" s="613" t="s">
        <v>1294</v>
      </c>
      <c r="O23" s="622" t="s">
        <v>1867</v>
      </c>
    </row>
    <row r="24" spans="1:15" ht="63.75" x14ac:dyDescent="0.2">
      <c r="A24" s="389">
        <v>16</v>
      </c>
      <c r="B24" s="296" t="s">
        <v>1868</v>
      </c>
      <c r="C24" s="290" t="s">
        <v>1060</v>
      </c>
      <c r="D24" s="503">
        <v>1</v>
      </c>
      <c r="E24" s="497">
        <v>18525000</v>
      </c>
      <c r="F24" s="297">
        <v>18525000</v>
      </c>
      <c r="G24" s="290">
        <v>100</v>
      </c>
      <c r="H24" s="297">
        <v>1852500000</v>
      </c>
      <c r="I24" s="297">
        <v>3705000</v>
      </c>
      <c r="J24" s="498">
        <v>370500000</v>
      </c>
      <c r="K24" s="623">
        <v>0.15</v>
      </c>
      <c r="L24" s="500">
        <v>14820000</v>
      </c>
      <c r="M24" s="396">
        <v>0.6</v>
      </c>
      <c r="N24" s="296" t="s">
        <v>1869</v>
      </c>
      <c r="O24" s="625" t="s">
        <v>1870</v>
      </c>
    </row>
    <row r="25" spans="1:15" ht="25.5" x14ac:dyDescent="0.2">
      <c r="A25" s="612">
        <v>17</v>
      </c>
      <c r="B25" s="613" t="s">
        <v>1871</v>
      </c>
      <c r="C25" s="614" t="s">
        <v>1600</v>
      </c>
      <c r="D25" s="615">
        <v>1</v>
      </c>
      <c r="E25" s="616">
        <v>1035000</v>
      </c>
      <c r="F25" s="617">
        <v>1035000</v>
      </c>
      <c r="G25" s="614">
        <v>100</v>
      </c>
      <c r="H25" s="617">
        <v>103500000</v>
      </c>
      <c r="I25" s="617">
        <v>335000</v>
      </c>
      <c r="J25" s="618">
        <v>33500000</v>
      </c>
      <c r="K25" s="619">
        <v>0.32367149758454106</v>
      </c>
      <c r="L25" s="620">
        <v>70000000</v>
      </c>
      <c r="M25" s="624">
        <v>0.67632850241545894</v>
      </c>
      <c r="N25" s="613" t="s">
        <v>1711</v>
      </c>
      <c r="O25" s="622" t="s">
        <v>1872</v>
      </c>
    </row>
    <row r="26" spans="1:15" ht="25.5" x14ac:dyDescent="0.2">
      <c r="A26" s="389">
        <v>18</v>
      </c>
      <c r="B26" s="296" t="s">
        <v>1873</v>
      </c>
      <c r="C26" s="290" t="s">
        <v>1060</v>
      </c>
      <c r="D26" s="503">
        <v>27375001</v>
      </c>
      <c r="E26" s="497">
        <v>32850000</v>
      </c>
      <c r="F26" s="297">
        <v>5475000</v>
      </c>
      <c r="G26" s="290">
        <v>100</v>
      </c>
      <c r="H26" s="297">
        <v>547500000</v>
      </c>
      <c r="I26" s="297">
        <v>5475000</v>
      </c>
      <c r="J26" s="498">
        <v>547500000</v>
      </c>
      <c r="K26" s="623">
        <v>0.15</v>
      </c>
      <c r="L26" s="500"/>
      <c r="M26" s="396"/>
      <c r="N26" s="296" t="s">
        <v>42</v>
      </c>
      <c r="O26" s="625" t="s">
        <v>1874</v>
      </c>
    </row>
    <row r="27" spans="1:15" ht="25.5" x14ac:dyDescent="0.2">
      <c r="A27" s="612">
        <v>19</v>
      </c>
      <c r="B27" s="613" t="s">
        <v>1875</v>
      </c>
      <c r="C27" s="614" t="s">
        <v>1060</v>
      </c>
      <c r="D27" s="615">
        <v>51315751</v>
      </c>
      <c r="E27" s="616">
        <v>61578900</v>
      </c>
      <c r="F27" s="617">
        <v>10263150</v>
      </c>
      <c r="G27" s="614">
        <v>100</v>
      </c>
      <c r="H27" s="617">
        <v>1026315000</v>
      </c>
      <c r="I27" s="617">
        <v>10263150</v>
      </c>
      <c r="J27" s="618">
        <v>1026315000</v>
      </c>
      <c r="K27" s="619">
        <v>0.15</v>
      </c>
      <c r="L27" s="620"/>
      <c r="M27" s="624"/>
      <c r="N27" s="613" t="s">
        <v>1290</v>
      </c>
      <c r="O27" s="622" t="s">
        <v>1874</v>
      </c>
    </row>
    <row r="28" spans="1:15" ht="25.5" x14ac:dyDescent="0.2">
      <c r="A28" s="389">
        <v>20</v>
      </c>
      <c r="B28" s="296" t="s">
        <v>1876</v>
      </c>
      <c r="C28" s="290" t="s">
        <v>1600</v>
      </c>
      <c r="D28" s="503">
        <v>1</v>
      </c>
      <c r="E28" s="497">
        <v>497778</v>
      </c>
      <c r="F28" s="297">
        <v>497778</v>
      </c>
      <c r="G28" s="290">
        <v>100</v>
      </c>
      <c r="H28" s="297">
        <v>49777800</v>
      </c>
      <c r="I28" s="297">
        <v>161778</v>
      </c>
      <c r="J28" s="498">
        <v>16177800</v>
      </c>
      <c r="K28" s="623">
        <v>0.32500000000000001</v>
      </c>
      <c r="L28" s="500"/>
      <c r="M28" s="396"/>
      <c r="N28" s="296" t="s">
        <v>1612</v>
      </c>
      <c r="O28" s="625" t="s">
        <v>1877</v>
      </c>
    </row>
    <row r="29" spans="1:15" x14ac:dyDescent="0.2">
      <c r="A29" s="612">
        <v>21</v>
      </c>
      <c r="B29" s="613" t="s">
        <v>1878</v>
      </c>
      <c r="C29" s="614" t="s">
        <v>1600</v>
      </c>
      <c r="D29" s="615">
        <v>1</v>
      </c>
      <c r="E29" s="616">
        <v>775000</v>
      </c>
      <c r="F29" s="617">
        <v>775000</v>
      </c>
      <c r="G29" s="614">
        <v>100</v>
      </c>
      <c r="H29" s="617">
        <v>77500000</v>
      </c>
      <c r="I29" s="617">
        <v>250000</v>
      </c>
      <c r="J29" s="618">
        <v>25000000</v>
      </c>
      <c r="K29" s="619">
        <v>0.3226</v>
      </c>
      <c r="L29" s="620"/>
      <c r="M29" s="624"/>
      <c r="N29" s="613" t="s">
        <v>1711</v>
      </c>
      <c r="O29" s="622" t="s">
        <v>1879</v>
      </c>
    </row>
    <row r="30" spans="1:15" x14ac:dyDescent="0.2">
      <c r="A30" s="389">
        <v>22</v>
      </c>
      <c r="B30" s="296" t="s">
        <v>1880</v>
      </c>
      <c r="C30" s="290" t="s">
        <v>1600</v>
      </c>
      <c r="D30" s="503">
        <v>1</v>
      </c>
      <c r="E30" s="497">
        <v>1443300</v>
      </c>
      <c r="F30" s="297">
        <v>1443300</v>
      </c>
      <c r="G30" s="290">
        <v>100</v>
      </c>
      <c r="H30" s="297">
        <v>144330000</v>
      </c>
      <c r="I30" s="297">
        <v>463300</v>
      </c>
      <c r="J30" s="498">
        <v>46330000</v>
      </c>
      <c r="K30" s="623">
        <v>0.32100000000000001</v>
      </c>
      <c r="L30" s="500"/>
      <c r="M30" s="396"/>
      <c r="N30" s="296" t="s">
        <v>1292</v>
      </c>
      <c r="O30" s="625" t="s">
        <v>1881</v>
      </c>
    </row>
    <row r="31" spans="1:15" ht="25.5" x14ac:dyDescent="0.2">
      <c r="A31" s="612">
        <v>23</v>
      </c>
      <c r="B31" s="613" t="s">
        <v>1882</v>
      </c>
      <c r="C31" s="614" t="s">
        <v>1600</v>
      </c>
      <c r="D31" s="615">
        <v>1</v>
      </c>
      <c r="E31" s="616">
        <v>618610</v>
      </c>
      <c r="F31" s="617">
        <v>618610</v>
      </c>
      <c r="G31" s="614">
        <v>100</v>
      </c>
      <c r="H31" s="617">
        <v>61861000</v>
      </c>
      <c r="I31" s="617">
        <v>198610</v>
      </c>
      <c r="J31" s="618">
        <v>19861000</v>
      </c>
      <c r="K31" s="619">
        <v>0.3210585021257335</v>
      </c>
      <c r="L31" s="620"/>
      <c r="M31" s="624"/>
      <c r="N31" s="613" t="s">
        <v>1290</v>
      </c>
      <c r="O31" s="622" t="s">
        <v>1883</v>
      </c>
    </row>
    <row r="32" spans="1:15" ht="25.5" x14ac:dyDescent="0.2">
      <c r="A32" s="389">
        <v>24</v>
      </c>
      <c r="B32" s="296" t="s">
        <v>1884</v>
      </c>
      <c r="C32" s="290" t="s">
        <v>1600</v>
      </c>
      <c r="D32" s="503">
        <v>1</v>
      </c>
      <c r="E32" s="497">
        <v>2074000</v>
      </c>
      <c r="F32" s="297">
        <v>2074000</v>
      </c>
      <c r="G32" s="290">
        <v>100</v>
      </c>
      <c r="H32" s="297">
        <v>207400000</v>
      </c>
      <c r="I32" s="297">
        <v>674000</v>
      </c>
      <c r="J32" s="498">
        <v>67400000</v>
      </c>
      <c r="K32" s="623">
        <v>0.32497589199614274</v>
      </c>
      <c r="L32" s="500"/>
      <c r="M32" s="396"/>
      <c r="N32" s="296" t="s">
        <v>1327</v>
      </c>
      <c r="O32" s="625" t="s">
        <v>1885</v>
      </c>
    </row>
    <row r="33" spans="1:37" ht="38.25" x14ac:dyDescent="0.2">
      <c r="A33" s="612">
        <v>25</v>
      </c>
      <c r="B33" s="613" t="s">
        <v>1886</v>
      </c>
      <c r="C33" s="614" t="s">
        <v>1060</v>
      </c>
      <c r="D33" s="615">
        <v>1</v>
      </c>
      <c r="E33" s="616">
        <v>16000000</v>
      </c>
      <c r="F33" s="617">
        <v>16000000</v>
      </c>
      <c r="G33" s="614">
        <v>100</v>
      </c>
      <c r="H33" s="617">
        <v>1600000000</v>
      </c>
      <c r="I33" s="617">
        <v>7800000</v>
      </c>
      <c r="J33" s="618">
        <v>780000000</v>
      </c>
      <c r="K33" s="619">
        <v>0.48749999999999999</v>
      </c>
      <c r="L33" s="620"/>
      <c r="M33" s="624"/>
      <c r="N33" s="613" t="s">
        <v>1887</v>
      </c>
      <c r="O33" s="622" t="s">
        <v>1888</v>
      </c>
    </row>
    <row r="34" spans="1:37" ht="25.5" x14ac:dyDescent="0.2">
      <c r="A34" s="389">
        <v>26</v>
      </c>
      <c r="B34" s="296" t="s">
        <v>1889</v>
      </c>
      <c r="C34" s="290" t="s">
        <v>1600</v>
      </c>
      <c r="D34" s="503">
        <v>1</v>
      </c>
      <c r="E34" s="497">
        <v>1000000</v>
      </c>
      <c r="F34" s="297">
        <v>1000000</v>
      </c>
      <c r="G34" s="290">
        <v>100</v>
      </c>
      <c r="H34" s="297">
        <v>100000000</v>
      </c>
      <c r="I34" s="297">
        <v>400000</v>
      </c>
      <c r="J34" s="498">
        <v>40000000</v>
      </c>
      <c r="K34" s="623">
        <v>0.4</v>
      </c>
      <c r="L34" s="500"/>
      <c r="M34" s="396"/>
      <c r="N34" s="296" t="s">
        <v>1711</v>
      </c>
      <c r="O34" s="625" t="s">
        <v>1890</v>
      </c>
    </row>
    <row r="35" spans="1:37" x14ac:dyDescent="0.2">
      <c r="A35" s="612">
        <v>27</v>
      </c>
      <c r="B35" s="613" t="s">
        <v>1891</v>
      </c>
      <c r="C35" s="614" t="s">
        <v>1600</v>
      </c>
      <c r="D35" s="615">
        <v>1</v>
      </c>
      <c r="E35" s="616">
        <v>276250</v>
      </c>
      <c r="F35" s="617">
        <v>276250</v>
      </c>
      <c r="G35" s="614">
        <v>100</v>
      </c>
      <c r="H35" s="617">
        <v>27625000</v>
      </c>
      <c r="I35" s="617">
        <v>132600</v>
      </c>
      <c r="J35" s="618">
        <v>13260000</v>
      </c>
      <c r="K35" s="619">
        <v>0.48</v>
      </c>
      <c r="L35" s="620"/>
      <c r="M35" s="624"/>
      <c r="N35" s="613" t="s">
        <v>1337</v>
      </c>
      <c r="O35" s="622" t="s">
        <v>1892</v>
      </c>
    </row>
    <row r="36" spans="1:37" ht="13.5" thickBot="1" x14ac:dyDescent="0.25">
      <c r="A36" s="389">
        <v>28</v>
      </c>
      <c r="B36" s="296" t="s">
        <v>1893</v>
      </c>
      <c r="C36" s="290" t="s">
        <v>1600</v>
      </c>
      <c r="D36" s="503">
        <v>1</v>
      </c>
      <c r="E36" s="497">
        <v>1650000</v>
      </c>
      <c r="F36" s="297">
        <v>1650000</v>
      </c>
      <c r="G36" s="290">
        <v>100</v>
      </c>
      <c r="H36" s="297">
        <v>165000000</v>
      </c>
      <c r="I36" s="297">
        <v>530000</v>
      </c>
      <c r="J36" s="498">
        <v>53000000</v>
      </c>
      <c r="K36" s="623">
        <v>0.32119999999999999</v>
      </c>
      <c r="L36" s="500"/>
      <c r="M36" s="396"/>
      <c r="N36" s="296" t="s">
        <v>1711</v>
      </c>
      <c r="O36" s="625" t="s">
        <v>1894</v>
      </c>
    </row>
    <row r="37" spans="1:37" ht="14.25" thickTop="1" thickBot="1" x14ac:dyDescent="0.25">
      <c r="A37" s="508">
        <v>28</v>
      </c>
      <c r="B37" s="507"/>
      <c r="C37" s="507"/>
      <c r="D37" s="507"/>
      <c r="E37" s="508" t="s">
        <v>39</v>
      </c>
      <c r="F37" s="509">
        <v>186585628</v>
      </c>
      <c r="G37" s="509"/>
      <c r="H37" s="509">
        <v>18658562800</v>
      </c>
      <c r="I37" s="509">
        <v>73466768</v>
      </c>
      <c r="J37" s="509">
        <v>7346676800</v>
      </c>
      <c r="K37" s="507"/>
      <c r="L37" s="509"/>
      <c r="M37" s="507"/>
      <c r="N37" s="507"/>
      <c r="O37" s="508"/>
    </row>
    <row r="38" spans="1:37" ht="14.25" thickTop="1" thickBot="1" x14ac:dyDescent="0.25"/>
    <row r="39" spans="1:37" ht="20.25" customHeight="1" x14ac:dyDescent="0.3">
      <c r="A39" s="1395" t="s">
        <v>1323</v>
      </c>
      <c r="B39" s="1396"/>
      <c r="C39" s="1396"/>
      <c r="D39" s="1396"/>
      <c r="E39" s="1396"/>
      <c r="F39" s="1396"/>
      <c r="G39" s="1396"/>
      <c r="H39" s="1396"/>
      <c r="I39" s="1396"/>
      <c r="J39" s="1397"/>
      <c r="K39" s="412"/>
      <c r="L39" s="412"/>
      <c r="M39" s="412"/>
      <c r="N39" s="412"/>
      <c r="O39" s="312"/>
      <c r="P39" s="312"/>
      <c r="Q39" s="312"/>
      <c r="R39" s="312"/>
      <c r="S39" s="312"/>
      <c r="T39" s="312"/>
      <c r="U39" s="312"/>
      <c r="V39" s="312"/>
      <c r="W39" s="312"/>
      <c r="X39" s="312"/>
      <c r="Y39" s="312"/>
      <c r="Z39" s="312"/>
      <c r="AA39" s="312"/>
      <c r="AB39" s="312"/>
      <c r="AC39" s="312"/>
      <c r="AD39" s="312"/>
      <c r="AE39" s="312"/>
      <c r="AF39" s="312"/>
      <c r="AG39" s="312"/>
      <c r="AH39" s="312"/>
      <c r="AI39" s="312"/>
      <c r="AJ39" s="312"/>
      <c r="AK39" s="312"/>
    </row>
    <row r="40" spans="1:37" ht="16.5" customHeight="1" thickBot="1" x14ac:dyDescent="0.3">
      <c r="A40" s="1398"/>
      <c r="B40" s="1399"/>
      <c r="C40" s="1399"/>
      <c r="D40" s="1399"/>
      <c r="E40" s="1399"/>
      <c r="F40" s="1399"/>
      <c r="G40" s="1399"/>
      <c r="H40" s="1399"/>
      <c r="I40" s="1399"/>
      <c r="J40" s="1400"/>
      <c r="K40" s="411"/>
      <c r="L40" s="411"/>
      <c r="M40" s="411"/>
      <c r="N40" s="411"/>
      <c r="O40" s="312"/>
      <c r="P40" s="312"/>
      <c r="Q40" s="312"/>
      <c r="R40" s="312"/>
      <c r="S40" s="312"/>
      <c r="T40" s="312"/>
      <c r="U40" s="312"/>
      <c r="V40" s="312"/>
      <c r="W40" s="312"/>
      <c r="X40" s="312"/>
      <c r="Y40" s="312"/>
      <c r="Z40" s="312"/>
      <c r="AA40" s="312"/>
      <c r="AB40" s="312"/>
      <c r="AC40" s="312"/>
      <c r="AD40" s="312"/>
      <c r="AE40" s="312"/>
      <c r="AF40" s="312"/>
      <c r="AG40" s="312"/>
      <c r="AH40" s="312"/>
      <c r="AI40" s="312"/>
      <c r="AJ40" s="312"/>
      <c r="AK40" s="312"/>
    </row>
    <row r="41" spans="1:37" ht="52.5" customHeight="1" thickBot="1" x14ac:dyDescent="0.25">
      <c r="A41" s="531" t="s">
        <v>700</v>
      </c>
      <c r="B41" s="532" t="s">
        <v>1057</v>
      </c>
      <c r="C41" s="532" t="s">
        <v>508</v>
      </c>
      <c r="D41" s="533" t="s">
        <v>441</v>
      </c>
      <c r="E41" s="533" t="s">
        <v>900</v>
      </c>
      <c r="F41" s="533" t="s">
        <v>901</v>
      </c>
      <c r="G41" s="532" t="s">
        <v>1324</v>
      </c>
      <c r="H41" s="534" t="s">
        <v>1325</v>
      </c>
      <c r="I41" s="532" t="s">
        <v>263</v>
      </c>
      <c r="J41" s="535" t="s">
        <v>1058</v>
      </c>
      <c r="K41" s="312"/>
      <c r="L41" s="312"/>
      <c r="M41" s="312"/>
      <c r="N41" s="312"/>
      <c r="O41" s="312"/>
      <c r="P41" s="312"/>
      <c r="Q41" s="312"/>
      <c r="R41" s="312"/>
      <c r="S41" s="312"/>
      <c r="T41" s="312"/>
      <c r="U41" s="312"/>
      <c r="V41" s="312"/>
      <c r="W41" s="312"/>
      <c r="X41" s="312"/>
      <c r="Y41" s="312"/>
      <c r="Z41" s="312"/>
      <c r="AA41" s="312"/>
      <c r="AB41" s="312"/>
      <c r="AC41" s="312"/>
      <c r="AD41" s="312"/>
      <c r="AE41" s="312"/>
      <c r="AF41" s="312"/>
      <c r="AG41" s="312"/>
      <c r="AH41" s="312"/>
      <c r="AI41" s="312"/>
      <c r="AJ41" s="312"/>
      <c r="AK41" s="312"/>
    </row>
    <row r="42" spans="1:37" ht="24.95" customHeight="1" thickTop="1" x14ac:dyDescent="0.2">
      <c r="A42" s="343">
        <v>1</v>
      </c>
      <c r="B42" s="211" t="s">
        <v>1896</v>
      </c>
      <c r="C42" s="256" t="s">
        <v>1600</v>
      </c>
      <c r="D42" s="256" t="s">
        <v>633</v>
      </c>
      <c r="E42" s="319">
        <v>1150001</v>
      </c>
      <c r="F42" s="315">
        <v>2300000</v>
      </c>
      <c r="G42" s="314">
        <v>1150000</v>
      </c>
      <c r="H42" s="315">
        <v>115000000</v>
      </c>
      <c r="I42" s="171" t="s">
        <v>1618</v>
      </c>
      <c r="J42" s="344" t="s">
        <v>1897</v>
      </c>
      <c r="K42" s="312"/>
      <c r="L42" s="312"/>
      <c r="M42" s="312"/>
      <c r="N42" s="312"/>
      <c r="O42" s="312"/>
      <c r="P42" s="312"/>
      <c r="Q42" s="312"/>
      <c r="R42" s="312"/>
      <c r="S42" s="312"/>
      <c r="T42" s="312"/>
      <c r="U42" s="312"/>
      <c r="V42" s="312"/>
      <c r="W42" s="312"/>
      <c r="X42" s="312"/>
      <c r="Y42" s="312"/>
      <c r="Z42" s="312"/>
      <c r="AA42" s="312"/>
      <c r="AB42" s="312"/>
      <c r="AC42" s="312"/>
      <c r="AD42" s="312"/>
      <c r="AE42" s="312"/>
      <c r="AF42" s="312"/>
      <c r="AG42" s="312"/>
      <c r="AH42" s="312"/>
      <c r="AI42" s="312"/>
      <c r="AJ42" s="312"/>
      <c r="AK42" s="312"/>
    </row>
    <row r="43" spans="1:37" ht="24.95" customHeight="1" x14ac:dyDescent="0.2">
      <c r="A43" s="345">
        <v>2</v>
      </c>
      <c r="B43" s="334" t="s">
        <v>1307</v>
      </c>
      <c r="C43" s="335" t="s">
        <v>1600</v>
      </c>
      <c r="D43" s="335" t="s">
        <v>635</v>
      </c>
      <c r="E43" s="336">
        <v>600001</v>
      </c>
      <c r="F43" s="337">
        <v>900000</v>
      </c>
      <c r="G43" s="338">
        <v>300000</v>
      </c>
      <c r="H43" s="337">
        <v>30000000</v>
      </c>
      <c r="I43" s="339" t="s">
        <v>1432</v>
      </c>
      <c r="J43" s="346" t="s">
        <v>1898</v>
      </c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2"/>
      <c r="V43" s="312"/>
      <c r="W43" s="312"/>
      <c r="X43" s="312"/>
      <c r="Y43" s="312"/>
      <c r="Z43" s="312"/>
      <c r="AA43" s="312"/>
      <c r="AB43" s="312"/>
      <c r="AC43" s="312"/>
      <c r="AD43" s="312"/>
      <c r="AE43" s="312"/>
      <c r="AF43" s="312"/>
      <c r="AG43" s="312"/>
      <c r="AH43" s="312"/>
      <c r="AI43" s="312"/>
      <c r="AJ43" s="312"/>
      <c r="AK43" s="312"/>
    </row>
    <row r="44" spans="1:37" ht="24.95" customHeight="1" x14ac:dyDescent="0.2">
      <c r="A44" s="343">
        <v>3</v>
      </c>
      <c r="B44" s="211" t="s">
        <v>1669</v>
      </c>
      <c r="C44" s="256" t="s">
        <v>1600</v>
      </c>
      <c r="D44" s="256" t="s">
        <v>635</v>
      </c>
      <c r="E44" s="319">
        <v>480501</v>
      </c>
      <c r="F44" s="315">
        <v>720750</v>
      </c>
      <c r="G44" s="314">
        <v>240250</v>
      </c>
      <c r="H44" s="315">
        <v>24025000</v>
      </c>
      <c r="I44" s="171" t="s">
        <v>1327</v>
      </c>
      <c r="J44" s="344">
        <v>64095</v>
      </c>
      <c r="K44" s="312"/>
      <c r="L44" s="312"/>
      <c r="M44" s="312"/>
      <c r="N44" s="312"/>
      <c r="O44" s="312"/>
      <c r="P44" s="312"/>
      <c r="Q44" s="312"/>
      <c r="R44" s="312"/>
      <c r="S44" s="312"/>
      <c r="T44" s="312"/>
      <c r="U44" s="312"/>
      <c r="V44" s="312"/>
      <c r="W44" s="312"/>
      <c r="X44" s="312"/>
      <c r="Y44" s="312"/>
      <c r="Z44" s="312"/>
      <c r="AA44" s="312"/>
      <c r="AB44" s="312"/>
      <c r="AC44" s="312"/>
      <c r="AD44" s="312"/>
      <c r="AE44" s="312"/>
      <c r="AF44" s="312"/>
      <c r="AG44" s="312"/>
      <c r="AH44" s="312"/>
      <c r="AI44" s="312"/>
      <c r="AJ44" s="312"/>
      <c r="AK44" s="312"/>
    </row>
    <row r="45" spans="1:37" ht="24.95" customHeight="1" x14ac:dyDescent="0.2">
      <c r="A45" s="345">
        <v>4</v>
      </c>
      <c r="B45" s="334" t="s">
        <v>1899</v>
      </c>
      <c r="C45" s="335" t="s">
        <v>446</v>
      </c>
      <c r="D45" s="335" t="s">
        <v>1900</v>
      </c>
      <c r="E45" s="336">
        <v>1336501</v>
      </c>
      <c r="F45" s="337">
        <v>2739825</v>
      </c>
      <c r="G45" s="338">
        <v>1403325</v>
      </c>
      <c r="H45" s="337">
        <v>140332500</v>
      </c>
      <c r="I45" s="339" t="s">
        <v>1290</v>
      </c>
      <c r="J45" s="346" t="s">
        <v>1901</v>
      </c>
      <c r="K45" s="312"/>
      <c r="L45" s="312"/>
      <c r="M45" s="312"/>
      <c r="N45" s="312"/>
      <c r="O45" s="312"/>
      <c r="P45" s="312"/>
      <c r="Q45" s="312"/>
      <c r="R45" s="312"/>
      <c r="S45" s="312"/>
      <c r="T45" s="312"/>
      <c r="U45" s="312"/>
      <c r="V45" s="312"/>
      <c r="W45" s="312"/>
      <c r="X45" s="312"/>
      <c r="Y45" s="312"/>
      <c r="Z45" s="312"/>
      <c r="AA45" s="312"/>
      <c r="AB45" s="312"/>
      <c r="AC45" s="312"/>
      <c r="AD45" s="312"/>
      <c r="AE45" s="312"/>
      <c r="AF45" s="312"/>
      <c r="AG45" s="312"/>
      <c r="AH45" s="312"/>
      <c r="AI45" s="312"/>
      <c r="AJ45" s="312"/>
      <c r="AK45" s="312"/>
    </row>
    <row r="46" spans="1:37" ht="24.95" customHeight="1" x14ac:dyDescent="0.2">
      <c r="A46" s="343">
        <v>5</v>
      </c>
      <c r="B46" s="211" t="s">
        <v>1630</v>
      </c>
      <c r="C46" s="210" t="s">
        <v>1600</v>
      </c>
      <c r="D46" s="256" t="s">
        <v>633</v>
      </c>
      <c r="E46" s="320">
        <v>1600001</v>
      </c>
      <c r="F46" s="315">
        <v>3200000</v>
      </c>
      <c r="G46" s="314">
        <v>1600000</v>
      </c>
      <c r="H46" s="315">
        <v>160000000</v>
      </c>
      <c r="I46" s="171" t="s">
        <v>1302</v>
      </c>
      <c r="J46" s="344" t="s">
        <v>1902</v>
      </c>
      <c r="K46" s="312"/>
      <c r="L46" s="312"/>
      <c r="M46" s="312"/>
      <c r="N46" s="312"/>
      <c r="O46" s="312"/>
      <c r="P46" s="312"/>
      <c r="Q46" s="312"/>
      <c r="R46" s="312"/>
      <c r="S46" s="312"/>
      <c r="T46" s="312"/>
      <c r="U46" s="312"/>
      <c r="V46" s="312"/>
      <c r="W46" s="312"/>
      <c r="X46" s="312"/>
      <c r="Y46" s="312"/>
      <c r="Z46" s="312"/>
      <c r="AA46" s="312"/>
      <c r="AB46" s="312"/>
      <c r="AC46" s="312"/>
      <c r="AD46" s="312"/>
      <c r="AE46" s="312"/>
      <c r="AF46" s="312"/>
      <c r="AG46" s="312"/>
      <c r="AH46" s="312"/>
      <c r="AI46" s="312"/>
      <c r="AJ46" s="312"/>
      <c r="AK46" s="312"/>
    </row>
    <row r="47" spans="1:37" ht="24.95" customHeight="1" x14ac:dyDescent="0.2">
      <c r="A47" s="345">
        <v>6</v>
      </c>
      <c r="B47" s="334" t="s">
        <v>1903</v>
      </c>
      <c r="C47" s="335" t="s">
        <v>446</v>
      </c>
      <c r="D47" s="335" t="s">
        <v>978</v>
      </c>
      <c r="E47" s="336">
        <v>11319001</v>
      </c>
      <c r="F47" s="337">
        <v>19242300</v>
      </c>
      <c r="G47" s="338">
        <v>7923300</v>
      </c>
      <c r="H47" s="337">
        <v>792330000</v>
      </c>
      <c r="I47" s="339" t="s">
        <v>1618</v>
      </c>
      <c r="J47" s="346" t="s">
        <v>1904</v>
      </c>
      <c r="K47" s="312"/>
      <c r="L47" s="312"/>
      <c r="M47" s="312"/>
      <c r="N47" s="312"/>
      <c r="O47" s="312"/>
      <c r="P47" s="312"/>
      <c r="Q47" s="312"/>
      <c r="R47" s="312"/>
      <c r="S47" s="312"/>
      <c r="T47" s="312"/>
      <c r="U47" s="312"/>
      <c r="V47" s="312"/>
      <c r="W47" s="312"/>
      <c r="X47" s="312"/>
      <c r="Y47" s="312"/>
      <c r="Z47" s="312"/>
      <c r="AA47" s="312"/>
      <c r="AB47" s="312"/>
      <c r="AC47" s="312"/>
      <c r="AD47" s="312"/>
      <c r="AE47" s="312"/>
      <c r="AF47" s="312"/>
      <c r="AG47" s="312"/>
      <c r="AH47" s="312"/>
      <c r="AI47" s="312"/>
      <c r="AJ47" s="312"/>
      <c r="AK47" s="312"/>
    </row>
    <row r="48" spans="1:37" ht="24.95" customHeight="1" x14ac:dyDescent="0.2">
      <c r="A48" s="343">
        <v>7</v>
      </c>
      <c r="B48" s="211" t="s">
        <v>1905</v>
      </c>
      <c r="C48" s="210" t="s">
        <v>1600</v>
      </c>
      <c r="D48" s="256" t="s">
        <v>635</v>
      </c>
      <c r="E48" s="320">
        <v>659782</v>
      </c>
      <c r="F48" s="315">
        <v>989671</v>
      </c>
      <c r="G48" s="314">
        <v>329890</v>
      </c>
      <c r="H48" s="315">
        <v>32989000</v>
      </c>
      <c r="I48" s="171" t="s">
        <v>1906</v>
      </c>
      <c r="J48" s="344" t="s">
        <v>1853</v>
      </c>
      <c r="K48" s="312"/>
      <c r="L48" s="312"/>
      <c r="M48" s="312"/>
      <c r="N48" s="312"/>
      <c r="O48" s="312"/>
      <c r="P48" s="312"/>
      <c r="Q48" s="312"/>
      <c r="R48" s="312"/>
      <c r="S48" s="312"/>
      <c r="T48" s="312"/>
      <c r="U48" s="312"/>
      <c r="V48" s="312"/>
      <c r="W48" s="312"/>
      <c r="X48" s="312"/>
      <c r="Y48" s="312"/>
      <c r="Z48" s="312"/>
      <c r="AA48" s="312"/>
      <c r="AB48" s="312"/>
      <c r="AC48" s="312"/>
      <c r="AD48" s="312"/>
      <c r="AE48" s="312"/>
      <c r="AF48" s="312"/>
      <c r="AG48" s="312"/>
      <c r="AH48" s="312"/>
      <c r="AI48" s="312"/>
      <c r="AJ48" s="312"/>
      <c r="AK48" s="312"/>
    </row>
    <row r="49" spans="1:37" ht="24.95" customHeight="1" x14ac:dyDescent="0.2">
      <c r="A49" s="345">
        <v>8</v>
      </c>
      <c r="B49" s="334" t="s">
        <v>1907</v>
      </c>
      <c r="C49" s="335" t="s">
        <v>1600</v>
      </c>
      <c r="D49" s="335" t="s">
        <v>695</v>
      </c>
      <c r="E49" s="336">
        <v>550001</v>
      </c>
      <c r="F49" s="337">
        <v>660000</v>
      </c>
      <c r="G49" s="338">
        <v>110000</v>
      </c>
      <c r="H49" s="337">
        <v>11000000</v>
      </c>
      <c r="I49" s="339" t="s">
        <v>1908</v>
      </c>
      <c r="J49" s="346" t="s">
        <v>1909</v>
      </c>
      <c r="K49" s="312"/>
      <c r="L49" s="312"/>
      <c r="M49" s="312"/>
      <c r="N49" s="312"/>
      <c r="O49" s="312"/>
      <c r="P49" s="312"/>
      <c r="Q49" s="312"/>
      <c r="R49" s="312"/>
      <c r="S49" s="312"/>
      <c r="T49" s="312"/>
      <c r="U49" s="312"/>
      <c r="V49" s="312"/>
      <c r="W49" s="312"/>
      <c r="X49" s="312"/>
      <c r="Y49" s="312"/>
      <c r="Z49" s="312"/>
      <c r="AA49" s="312"/>
      <c r="AB49" s="312"/>
      <c r="AC49" s="312"/>
      <c r="AD49" s="312"/>
      <c r="AE49" s="312"/>
      <c r="AF49" s="312"/>
      <c r="AG49" s="312"/>
      <c r="AH49" s="312"/>
      <c r="AI49" s="312"/>
      <c r="AJ49" s="312"/>
      <c r="AK49" s="312"/>
    </row>
    <row r="50" spans="1:37" ht="24.95" customHeight="1" x14ac:dyDescent="0.2">
      <c r="A50" s="343">
        <v>9</v>
      </c>
      <c r="B50" s="211" t="s">
        <v>1910</v>
      </c>
      <c r="C50" s="210" t="s">
        <v>1600</v>
      </c>
      <c r="D50" s="256" t="s">
        <v>633</v>
      </c>
      <c r="E50" s="320">
        <v>3289001</v>
      </c>
      <c r="F50" s="315">
        <v>6578000</v>
      </c>
      <c r="G50" s="314">
        <v>3289000</v>
      </c>
      <c r="H50" s="315">
        <v>328900000</v>
      </c>
      <c r="I50" s="171" t="s">
        <v>1296</v>
      </c>
      <c r="J50" s="344" t="s">
        <v>1911</v>
      </c>
      <c r="K50" s="312"/>
      <c r="L50" s="312"/>
      <c r="M50" s="312"/>
      <c r="N50" s="312"/>
      <c r="O50" s="312"/>
      <c r="P50" s="312"/>
      <c r="Q50" s="312"/>
      <c r="R50" s="312"/>
      <c r="S50" s="312"/>
      <c r="T50" s="312"/>
      <c r="U50" s="312"/>
      <c r="V50" s="312"/>
      <c r="W50" s="312"/>
      <c r="X50" s="312"/>
      <c r="Y50" s="312"/>
      <c r="Z50" s="312"/>
      <c r="AA50" s="312"/>
      <c r="AB50" s="312"/>
      <c r="AC50" s="312"/>
      <c r="AD50" s="312"/>
      <c r="AE50" s="312"/>
      <c r="AF50" s="312"/>
      <c r="AG50" s="312"/>
      <c r="AH50" s="312"/>
      <c r="AI50" s="312"/>
      <c r="AJ50" s="312"/>
      <c r="AK50" s="312"/>
    </row>
    <row r="51" spans="1:37" ht="24.95" customHeight="1" x14ac:dyDescent="0.2">
      <c r="A51" s="345">
        <v>10</v>
      </c>
      <c r="B51" s="334" t="s">
        <v>1912</v>
      </c>
      <c r="C51" s="335" t="s">
        <v>446</v>
      </c>
      <c r="D51" s="335" t="s">
        <v>1913</v>
      </c>
      <c r="E51" s="336">
        <v>6176390</v>
      </c>
      <c r="F51" s="337">
        <v>10191041</v>
      </c>
      <c r="G51" s="338">
        <v>4014652</v>
      </c>
      <c r="H51" s="337">
        <v>401465200</v>
      </c>
      <c r="I51" s="339" t="s">
        <v>1296</v>
      </c>
      <c r="J51" s="346" t="s">
        <v>1911</v>
      </c>
      <c r="K51" s="312"/>
      <c r="L51" s="312"/>
      <c r="M51" s="312"/>
      <c r="N51" s="312"/>
      <c r="O51" s="312"/>
      <c r="P51" s="312"/>
      <c r="Q51" s="312"/>
      <c r="R51" s="312"/>
      <c r="S51" s="312"/>
      <c r="T51" s="312"/>
      <c r="U51" s="312"/>
      <c r="V51" s="312"/>
      <c r="W51" s="312"/>
      <c r="X51" s="312"/>
      <c r="Y51" s="312"/>
      <c r="Z51" s="312"/>
      <c r="AA51" s="312"/>
      <c r="AB51" s="312"/>
      <c r="AC51" s="312"/>
      <c r="AD51" s="312"/>
      <c r="AE51" s="312"/>
      <c r="AF51" s="312"/>
      <c r="AG51" s="312"/>
      <c r="AH51" s="312"/>
      <c r="AI51" s="312"/>
      <c r="AJ51" s="312"/>
      <c r="AK51" s="312"/>
    </row>
    <row r="52" spans="1:37" ht="24.95" customHeight="1" x14ac:dyDescent="0.2">
      <c r="A52" s="343">
        <v>11</v>
      </c>
      <c r="B52" s="211" t="s">
        <v>1149</v>
      </c>
      <c r="C52" s="210" t="s">
        <v>446</v>
      </c>
      <c r="D52" s="256" t="s">
        <v>1914</v>
      </c>
      <c r="E52" s="320">
        <v>12567257</v>
      </c>
      <c r="F52" s="315">
        <v>20107609</v>
      </c>
      <c r="G52" s="314">
        <v>7540353</v>
      </c>
      <c r="H52" s="315">
        <v>754035300</v>
      </c>
      <c r="I52" s="171" t="s">
        <v>1628</v>
      </c>
      <c r="J52" s="344" t="s">
        <v>1915</v>
      </c>
      <c r="K52" s="312"/>
      <c r="L52" s="312"/>
      <c r="M52" s="312"/>
      <c r="N52" s="312"/>
      <c r="O52" s="312"/>
      <c r="P52" s="312"/>
      <c r="Q52" s="312"/>
      <c r="R52" s="312"/>
      <c r="S52" s="312"/>
      <c r="T52" s="312"/>
      <c r="U52" s="312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  <c r="AG52" s="312"/>
      <c r="AH52" s="312"/>
      <c r="AI52" s="312"/>
      <c r="AJ52" s="312"/>
      <c r="AK52" s="312"/>
    </row>
    <row r="53" spans="1:37" ht="24.95" customHeight="1" x14ac:dyDescent="0.2">
      <c r="A53" s="345">
        <v>12</v>
      </c>
      <c r="B53" s="334" t="s">
        <v>1916</v>
      </c>
      <c r="C53" s="335" t="s">
        <v>1600</v>
      </c>
      <c r="D53" s="335" t="s">
        <v>1917</v>
      </c>
      <c r="E53" s="336">
        <v>6550001</v>
      </c>
      <c r="F53" s="337">
        <v>9825000</v>
      </c>
      <c r="G53" s="338">
        <v>3275000</v>
      </c>
      <c r="H53" s="337">
        <v>327500000</v>
      </c>
      <c r="I53" s="339" t="s">
        <v>1628</v>
      </c>
      <c r="J53" s="346" t="s">
        <v>1918</v>
      </c>
      <c r="K53" s="312"/>
      <c r="L53" s="312"/>
      <c r="M53" s="312"/>
      <c r="N53" s="312"/>
      <c r="O53" s="312"/>
      <c r="P53" s="312"/>
      <c r="Q53" s="312"/>
      <c r="R53" s="312"/>
      <c r="S53" s="312"/>
      <c r="T53" s="312"/>
      <c r="U53" s="312"/>
      <c r="V53" s="312"/>
      <c r="W53" s="312"/>
      <c r="X53" s="312"/>
      <c r="Y53" s="312"/>
      <c r="Z53" s="312"/>
      <c r="AA53" s="312"/>
      <c r="AB53" s="312"/>
      <c r="AC53" s="312"/>
      <c r="AD53" s="312"/>
      <c r="AE53" s="312"/>
      <c r="AF53" s="312"/>
      <c r="AG53" s="312"/>
      <c r="AH53" s="312"/>
      <c r="AI53" s="312"/>
      <c r="AJ53" s="312"/>
      <c r="AK53" s="312"/>
    </row>
    <row r="54" spans="1:37" ht="24.95" customHeight="1" x14ac:dyDescent="0.2">
      <c r="A54" s="343">
        <v>13</v>
      </c>
      <c r="B54" s="211" t="s">
        <v>1808</v>
      </c>
      <c r="C54" s="210" t="s">
        <v>446</v>
      </c>
      <c r="D54" s="256" t="s">
        <v>654</v>
      </c>
      <c r="E54" s="320" t="s">
        <v>1919</v>
      </c>
      <c r="F54" s="207" t="s">
        <v>1920</v>
      </c>
      <c r="G54" s="314">
        <v>8219475</v>
      </c>
      <c r="H54" s="315">
        <v>821947500</v>
      </c>
      <c r="I54" s="171" t="s">
        <v>1290</v>
      </c>
      <c r="J54" s="344" t="s">
        <v>1921</v>
      </c>
      <c r="K54" s="312"/>
      <c r="L54" s="312"/>
      <c r="M54" s="312"/>
      <c r="N54" s="312"/>
      <c r="O54" s="312"/>
      <c r="P54" s="312"/>
      <c r="Q54" s="312"/>
      <c r="R54" s="312"/>
      <c r="S54" s="312"/>
      <c r="T54" s="312"/>
      <c r="U54" s="312"/>
      <c r="V54" s="312"/>
      <c r="W54" s="312"/>
      <c r="X54" s="312"/>
      <c r="Y54" s="312"/>
      <c r="Z54" s="312"/>
      <c r="AA54" s="312"/>
      <c r="AB54" s="312"/>
      <c r="AC54" s="312"/>
      <c r="AD54" s="312"/>
      <c r="AE54" s="312"/>
      <c r="AF54" s="312"/>
      <c r="AG54" s="312"/>
      <c r="AH54" s="312"/>
      <c r="AI54" s="312"/>
      <c r="AJ54" s="312"/>
      <c r="AK54" s="312"/>
    </row>
    <row r="55" spans="1:37" ht="24.95" customHeight="1" x14ac:dyDescent="0.2">
      <c r="A55" s="345">
        <v>14</v>
      </c>
      <c r="B55" s="334" t="s">
        <v>1922</v>
      </c>
      <c r="C55" s="335" t="s">
        <v>1600</v>
      </c>
      <c r="D55" s="335" t="s">
        <v>633</v>
      </c>
      <c r="E55" s="336">
        <v>288001</v>
      </c>
      <c r="F55" s="337">
        <v>576000</v>
      </c>
      <c r="G55" s="338">
        <v>288000</v>
      </c>
      <c r="H55" s="324">
        <v>28800000</v>
      </c>
      <c r="I55" s="339" t="s">
        <v>1290</v>
      </c>
      <c r="J55" s="346" t="s">
        <v>1923</v>
      </c>
      <c r="K55" s="312"/>
      <c r="L55" s="312"/>
      <c r="M55" s="312"/>
      <c r="N55" s="312"/>
      <c r="O55" s="312"/>
      <c r="P55" s="312"/>
      <c r="Q55" s="312"/>
      <c r="R55" s="312"/>
      <c r="S55" s="312"/>
      <c r="T55" s="312"/>
      <c r="U55" s="312"/>
      <c r="V55" s="312"/>
      <c r="W55" s="312"/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  <c r="AH55" s="312"/>
      <c r="AI55" s="312"/>
      <c r="AJ55" s="312"/>
      <c r="AK55" s="312"/>
    </row>
    <row r="56" spans="1:37" ht="24.95" customHeight="1" x14ac:dyDescent="0.2">
      <c r="A56" s="347">
        <v>15</v>
      </c>
      <c r="B56" s="340" t="s">
        <v>1924</v>
      </c>
      <c r="C56" s="325" t="s">
        <v>449</v>
      </c>
      <c r="D56" s="326" t="s">
        <v>1925</v>
      </c>
      <c r="E56" s="317">
        <v>414737</v>
      </c>
      <c r="F56" s="292">
        <v>4000000</v>
      </c>
      <c r="G56" s="318">
        <v>3585264</v>
      </c>
      <c r="H56" s="321">
        <v>358526400</v>
      </c>
      <c r="I56" s="341" t="s">
        <v>1327</v>
      </c>
      <c r="J56" s="348" t="s">
        <v>1923</v>
      </c>
      <c r="K56" s="312"/>
      <c r="L56" s="312"/>
      <c r="M56" s="312"/>
      <c r="N56" s="312"/>
      <c r="O56" s="312"/>
      <c r="P56" s="312"/>
      <c r="Q56" s="312"/>
      <c r="R56" s="312"/>
      <c r="S56" s="312"/>
      <c r="T56" s="312"/>
      <c r="U56" s="312"/>
      <c r="V56" s="312"/>
      <c r="W56" s="312"/>
      <c r="X56" s="312"/>
      <c r="Y56" s="312"/>
      <c r="Z56" s="312"/>
      <c r="AA56" s="312"/>
      <c r="AB56" s="312"/>
      <c r="AC56" s="312"/>
      <c r="AD56" s="312"/>
      <c r="AE56" s="312"/>
      <c r="AF56" s="312"/>
      <c r="AG56" s="312"/>
      <c r="AH56" s="312"/>
      <c r="AI56" s="312"/>
      <c r="AJ56" s="312"/>
      <c r="AK56" s="312"/>
    </row>
    <row r="57" spans="1:37" ht="24.95" customHeight="1" x14ac:dyDescent="0.2">
      <c r="A57" s="345">
        <v>16</v>
      </c>
      <c r="B57" s="334" t="s">
        <v>1926</v>
      </c>
      <c r="C57" s="333" t="s">
        <v>446</v>
      </c>
      <c r="D57" s="335" t="s">
        <v>657</v>
      </c>
      <c r="E57" s="336">
        <v>3024001</v>
      </c>
      <c r="F57" s="337">
        <v>10281600</v>
      </c>
      <c r="G57" s="338">
        <v>7257600</v>
      </c>
      <c r="H57" s="324">
        <v>725760000</v>
      </c>
      <c r="I57" s="339" t="s">
        <v>1292</v>
      </c>
      <c r="J57" s="346" t="s">
        <v>1927</v>
      </c>
      <c r="K57" s="312"/>
      <c r="L57" s="312"/>
      <c r="M57" s="312"/>
      <c r="N57" s="312"/>
      <c r="O57" s="312"/>
      <c r="P57" s="312"/>
      <c r="Q57" s="312"/>
      <c r="R57" s="312"/>
      <c r="S57" s="312"/>
      <c r="T57" s="312"/>
      <c r="U57" s="312"/>
      <c r="V57" s="312"/>
      <c r="W57" s="312"/>
      <c r="X57" s="312"/>
      <c r="Y57" s="312"/>
      <c r="Z57" s="312"/>
      <c r="AA57" s="312"/>
      <c r="AB57" s="312"/>
      <c r="AC57" s="312"/>
      <c r="AD57" s="312"/>
      <c r="AE57" s="312"/>
      <c r="AF57" s="312"/>
      <c r="AG57" s="312"/>
      <c r="AH57" s="312"/>
      <c r="AI57" s="312"/>
      <c r="AJ57" s="312"/>
      <c r="AK57" s="312"/>
    </row>
    <row r="58" spans="1:37" ht="24.95" customHeight="1" x14ac:dyDescent="0.2">
      <c r="A58" s="343">
        <v>17</v>
      </c>
      <c r="B58" s="211" t="s">
        <v>1928</v>
      </c>
      <c r="C58" s="210" t="s">
        <v>1600</v>
      </c>
      <c r="D58" s="256" t="s">
        <v>633</v>
      </c>
      <c r="E58" s="320">
        <v>1010881</v>
      </c>
      <c r="F58" s="315">
        <v>2021760</v>
      </c>
      <c r="G58" s="314">
        <v>1010880</v>
      </c>
      <c r="H58" s="321">
        <v>101088000</v>
      </c>
      <c r="I58" s="171" t="s">
        <v>1290</v>
      </c>
      <c r="J58" s="344" t="s">
        <v>1929</v>
      </c>
      <c r="K58" s="312"/>
      <c r="L58" s="312"/>
      <c r="M58" s="312"/>
      <c r="N58" s="312"/>
      <c r="O58" s="312"/>
      <c r="P58" s="312"/>
      <c r="Q58" s="312"/>
      <c r="R58" s="312"/>
      <c r="S58" s="312"/>
      <c r="T58" s="312"/>
      <c r="U58" s="312"/>
      <c r="V58" s="312"/>
      <c r="W58" s="312"/>
      <c r="X58" s="312"/>
      <c r="Y58" s="312"/>
      <c r="Z58" s="312"/>
      <c r="AA58" s="312"/>
      <c r="AB58" s="312"/>
      <c r="AC58" s="312"/>
      <c r="AD58" s="312"/>
      <c r="AE58" s="312"/>
      <c r="AF58" s="312"/>
      <c r="AG58" s="312"/>
      <c r="AH58" s="312"/>
      <c r="AI58" s="312"/>
      <c r="AJ58" s="312"/>
      <c r="AK58" s="312"/>
    </row>
    <row r="59" spans="1:37" ht="24.95" customHeight="1" x14ac:dyDescent="0.2">
      <c r="A59" s="345">
        <v>18</v>
      </c>
      <c r="B59" s="334" t="s">
        <v>1774</v>
      </c>
      <c r="C59" s="333" t="s">
        <v>1600</v>
      </c>
      <c r="D59" s="333" t="s">
        <v>633</v>
      </c>
      <c r="E59" s="336">
        <v>1104576</v>
      </c>
      <c r="F59" s="337">
        <v>2209150</v>
      </c>
      <c r="G59" s="338">
        <v>1104575</v>
      </c>
      <c r="H59" s="324">
        <v>110457500</v>
      </c>
      <c r="I59" s="339" t="s">
        <v>1339</v>
      </c>
      <c r="J59" s="346" t="s">
        <v>1930</v>
      </c>
      <c r="K59" s="312"/>
      <c r="L59" s="312"/>
      <c r="M59" s="312"/>
      <c r="N59" s="312"/>
      <c r="O59" s="312"/>
      <c r="P59" s="312"/>
      <c r="Q59" s="312"/>
      <c r="R59" s="312"/>
      <c r="S59" s="312"/>
      <c r="T59" s="312"/>
      <c r="U59" s="312"/>
      <c r="V59" s="312"/>
      <c r="W59" s="312"/>
      <c r="X59" s="312"/>
      <c r="Y59" s="312"/>
      <c r="Z59" s="312"/>
      <c r="AA59" s="312"/>
      <c r="AB59" s="312"/>
      <c r="AC59" s="312"/>
      <c r="AD59" s="312"/>
      <c r="AE59" s="312"/>
      <c r="AF59" s="312"/>
      <c r="AG59" s="312"/>
      <c r="AH59" s="312"/>
      <c r="AI59" s="312"/>
      <c r="AJ59" s="312"/>
      <c r="AK59" s="312"/>
    </row>
    <row r="60" spans="1:37" ht="24.95" customHeight="1" thickBot="1" x14ac:dyDescent="0.25">
      <c r="A60" s="347">
        <v>19</v>
      </c>
      <c r="B60" s="296" t="s">
        <v>1335</v>
      </c>
      <c r="C60" s="290" t="s">
        <v>453</v>
      </c>
      <c r="D60" s="316" t="s">
        <v>1717</v>
      </c>
      <c r="E60" s="317">
        <v>30647605</v>
      </c>
      <c r="F60" s="292">
        <v>36777125</v>
      </c>
      <c r="G60" s="318">
        <v>6129520.25</v>
      </c>
      <c r="H60" s="321">
        <v>612952025</v>
      </c>
      <c r="I60" s="291" t="s">
        <v>1368</v>
      </c>
      <c r="J60" s="348" t="s">
        <v>1931</v>
      </c>
      <c r="K60" s="312"/>
      <c r="L60" s="312"/>
      <c r="M60" s="312"/>
      <c r="N60" s="312"/>
      <c r="O60" s="312"/>
      <c r="P60" s="312"/>
      <c r="Q60" s="312"/>
      <c r="R60" s="312"/>
      <c r="S60" s="312"/>
      <c r="T60" s="312"/>
      <c r="U60" s="312"/>
      <c r="V60" s="312"/>
      <c r="W60" s="312"/>
      <c r="X60" s="312"/>
      <c r="Y60" s="312"/>
      <c r="Z60" s="312"/>
      <c r="AA60" s="312"/>
      <c r="AB60" s="312"/>
      <c r="AC60" s="312"/>
      <c r="AD60" s="312"/>
      <c r="AE60" s="312"/>
      <c r="AF60" s="312"/>
      <c r="AG60" s="312"/>
      <c r="AH60" s="312"/>
      <c r="AI60" s="312"/>
      <c r="AJ60" s="312"/>
      <c r="AK60" s="312"/>
    </row>
    <row r="61" spans="1:37" ht="24.95" customHeight="1" thickTop="1" thickBot="1" x14ac:dyDescent="0.25">
      <c r="A61" s="508">
        <v>19</v>
      </c>
      <c r="B61" s="507"/>
      <c r="C61" s="507"/>
      <c r="D61" s="507"/>
      <c r="E61" s="508"/>
      <c r="F61" s="509" t="s">
        <v>39</v>
      </c>
      <c r="G61" s="509">
        <v>58771084.25</v>
      </c>
      <c r="H61" s="509">
        <v>5877108425</v>
      </c>
      <c r="I61" s="509"/>
      <c r="J61" s="509"/>
      <c r="K61" s="312"/>
      <c r="L61" s="312"/>
      <c r="M61" s="312"/>
      <c r="N61" s="312"/>
      <c r="O61" s="312"/>
      <c r="P61" s="312"/>
      <c r="Q61" s="312"/>
      <c r="R61" s="312"/>
      <c r="S61" s="312"/>
      <c r="T61" s="312"/>
      <c r="U61" s="312"/>
      <c r="V61" s="312"/>
      <c r="W61" s="312"/>
      <c r="X61" s="312"/>
      <c r="Y61" s="312"/>
      <c r="Z61" s="312"/>
      <c r="AA61" s="312"/>
      <c r="AB61" s="312"/>
      <c r="AC61" s="312"/>
      <c r="AD61" s="312"/>
      <c r="AE61" s="312"/>
      <c r="AF61" s="312"/>
      <c r="AG61" s="312"/>
      <c r="AH61" s="312"/>
      <c r="AI61" s="312"/>
      <c r="AJ61" s="312"/>
      <c r="AK61" s="312"/>
    </row>
    <row r="62" spans="1:37" ht="13.5" thickTop="1" x14ac:dyDescent="0.2">
      <c r="A62" s="290"/>
      <c r="B62" s="327"/>
      <c r="C62" s="290"/>
      <c r="D62" s="328"/>
      <c r="E62" s="329"/>
      <c r="F62" s="330"/>
      <c r="G62" s="544"/>
      <c r="H62" s="292"/>
      <c r="I62" s="545"/>
      <c r="J62" s="546"/>
      <c r="K62" s="312"/>
      <c r="L62" s="312"/>
      <c r="M62" s="312"/>
      <c r="N62" s="312"/>
      <c r="O62" s="312"/>
      <c r="P62" s="312"/>
      <c r="Q62" s="312"/>
      <c r="R62" s="312"/>
      <c r="S62" s="312"/>
      <c r="T62" s="312"/>
      <c r="U62" s="312"/>
      <c r="V62" s="312"/>
      <c r="W62" s="312"/>
      <c r="X62" s="312"/>
      <c r="Y62" s="312"/>
      <c r="Z62" s="312"/>
      <c r="AA62" s="312"/>
      <c r="AB62" s="312"/>
      <c r="AC62" s="312"/>
      <c r="AD62" s="312"/>
      <c r="AE62" s="312"/>
      <c r="AF62" s="312"/>
      <c r="AG62" s="312"/>
      <c r="AH62" s="312"/>
      <c r="AI62" s="312"/>
      <c r="AJ62" s="312"/>
      <c r="AK62" s="312"/>
    </row>
    <row r="63" spans="1:37" ht="15" customHeight="1" x14ac:dyDescent="0.2">
      <c r="A63" s="1401" t="s">
        <v>1439</v>
      </c>
      <c r="B63" s="1402"/>
      <c r="C63" s="1402"/>
      <c r="D63" s="1402"/>
      <c r="E63" s="1402"/>
      <c r="F63" s="1402"/>
      <c r="G63" s="1402"/>
      <c r="H63" s="1402"/>
      <c r="I63" s="1402"/>
      <c r="J63" s="1402"/>
      <c r="K63" s="312"/>
      <c r="L63" s="312"/>
      <c r="M63" s="312"/>
      <c r="N63" s="312"/>
      <c r="O63" s="312"/>
      <c r="P63" s="312"/>
      <c r="Q63" s="312"/>
      <c r="R63" s="312"/>
      <c r="S63" s="312"/>
      <c r="T63" s="312"/>
      <c r="U63" s="312"/>
      <c r="V63" s="312"/>
      <c r="W63" s="312"/>
      <c r="X63" s="312"/>
      <c r="Y63" s="312"/>
      <c r="Z63" s="312"/>
      <c r="AA63" s="312"/>
      <c r="AB63" s="312"/>
      <c r="AC63" s="312"/>
      <c r="AD63" s="312"/>
      <c r="AE63" s="312"/>
      <c r="AF63" s="312"/>
      <c r="AG63" s="312"/>
      <c r="AH63" s="312"/>
      <c r="AI63" s="312"/>
      <c r="AJ63" s="312"/>
      <c r="AK63" s="312"/>
    </row>
    <row r="64" spans="1:37" ht="20.25" customHeight="1" thickBot="1" x14ac:dyDescent="0.25">
      <c r="A64" s="1403"/>
      <c r="B64" s="1404"/>
      <c r="C64" s="1404"/>
      <c r="D64" s="1404"/>
      <c r="E64" s="1404"/>
      <c r="F64" s="1404"/>
      <c r="G64" s="1404"/>
      <c r="H64" s="1404"/>
      <c r="I64" s="1404"/>
      <c r="J64" s="1404"/>
      <c r="K64" s="312"/>
      <c r="L64" s="312"/>
      <c r="M64" s="312"/>
      <c r="N64" s="312"/>
      <c r="O64" s="312"/>
      <c r="P64" s="312"/>
      <c r="Q64" s="312"/>
      <c r="R64" s="312"/>
      <c r="S64" s="312"/>
      <c r="T64" s="312"/>
      <c r="U64" s="312"/>
      <c r="V64" s="312"/>
      <c r="W64" s="312"/>
      <c r="X64" s="312"/>
      <c r="Y64" s="312"/>
      <c r="Z64" s="312"/>
      <c r="AA64" s="312"/>
      <c r="AB64" s="312"/>
      <c r="AC64" s="312"/>
      <c r="AD64" s="312"/>
      <c r="AE64" s="312"/>
      <c r="AF64" s="312"/>
      <c r="AG64" s="312"/>
      <c r="AH64" s="312"/>
      <c r="AI64" s="312"/>
      <c r="AJ64" s="312"/>
      <c r="AK64" s="312"/>
    </row>
    <row r="65" spans="1:37" ht="15.75" customHeight="1" thickTop="1" x14ac:dyDescent="0.2">
      <c r="A65" s="1301" t="s">
        <v>700</v>
      </c>
      <c r="B65" s="1301" t="s">
        <v>1057</v>
      </c>
      <c r="C65" s="1301" t="s">
        <v>508</v>
      </c>
      <c r="D65" s="1299" t="s">
        <v>1743</v>
      </c>
      <c r="E65" s="547" t="s">
        <v>1440</v>
      </c>
      <c r="F65" s="548" t="s">
        <v>1441</v>
      </c>
      <c r="G65" s="549" t="s">
        <v>1442</v>
      </c>
      <c r="H65" s="1379" t="s">
        <v>1443</v>
      </c>
      <c r="I65" s="1379" t="s">
        <v>1325</v>
      </c>
      <c r="J65" s="1360" t="s">
        <v>1133</v>
      </c>
      <c r="K65" s="312"/>
      <c r="L65" s="312"/>
      <c r="M65" s="312"/>
      <c r="N65" s="312"/>
      <c r="O65" s="312"/>
      <c r="P65" s="312"/>
      <c r="Q65" s="312"/>
      <c r="R65" s="312"/>
      <c r="S65" s="312"/>
      <c r="T65" s="312"/>
      <c r="U65" s="312"/>
      <c r="V65" s="312"/>
      <c r="W65" s="312"/>
      <c r="X65" s="312"/>
      <c r="Y65" s="312"/>
      <c r="Z65" s="312"/>
      <c r="AA65" s="312"/>
      <c r="AB65" s="312"/>
      <c r="AC65" s="312"/>
      <c r="AD65" s="312"/>
      <c r="AE65" s="312"/>
      <c r="AF65" s="312"/>
      <c r="AG65" s="312"/>
      <c r="AH65" s="312"/>
      <c r="AI65" s="312"/>
      <c r="AJ65" s="312"/>
      <c r="AK65" s="312"/>
    </row>
    <row r="66" spans="1:37" ht="13.5" hidden="1" thickBot="1" x14ac:dyDescent="0.25">
      <c r="A66" s="1302"/>
      <c r="B66" s="1302"/>
      <c r="C66" s="1302"/>
      <c r="D66" s="1300"/>
      <c r="E66" s="529" t="s">
        <v>1444</v>
      </c>
      <c r="F66" s="550" t="s">
        <v>900</v>
      </c>
      <c r="G66" s="551" t="s">
        <v>901</v>
      </c>
      <c r="H66" s="1380"/>
      <c r="I66" s="1380"/>
      <c r="J66" s="1361"/>
      <c r="K66" s="312"/>
      <c r="L66" s="312"/>
      <c r="M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X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  <c r="AI66" s="312"/>
      <c r="AJ66" s="312"/>
      <c r="AK66" s="312"/>
    </row>
    <row r="67" spans="1:37" ht="13.5" hidden="1" thickTop="1" x14ac:dyDescent="0.2">
      <c r="A67" s="440">
        <v>1</v>
      </c>
      <c r="B67" s="441" t="s">
        <v>395</v>
      </c>
      <c r="C67" s="442" t="s">
        <v>936</v>
      </c>
      <c r="D67" s="443" t="s">
        <v>1755</v>
      </c>
      <c r="E67" s="552">
        <v>0.14000000000000001</v>
      </c>
      <c r="F67" s="444">
        <v>75087292</v>
      </c>
      <c r="G67" s="443">
        <v>84643853</v>
      </c>
      <c r="H67" s="553">
        <v>9556564.0199999996</v>
      </c>
      <c r="I67" s="554">
        <v>955656402</v>
      </c>
      <c r="J67" s="555" t="s">
        <v>1932</v>
      </c>
      <c r="K67" s="312"/>
      <c r="L67" s="312"/>
      <c r="M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X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  <c r="AI67" s="312"/>
      <c r="AJ67" s="312"/>
      <c r="AK67" s="312"/>
    </row>
    <row r="68" spans="1:37" hidden="1" x14ac:dyDescent="0.2">
      <c r="A68" s="168">
        <v>2</v>
      </c>
      <c r="B68" s="375" t="s">
        <v>1933</v>
      </c>
      <c r="C68" s="376" t="s">
        <v>1600</v>
      </c>
      <c r="D68" s="377" t="s">
        <v>1755</v>
      </c>
      <c r="E68" s="379">
        <v>0.19</v>
      </c>
      <c r="F68" s="378">
        <v>680001</v>
      </c>
      <c r="G68" s="377">
        <v>756000</v>
      </c>
      <c r="H68" s="556">
        <v>76000</v>
      </c>
      <c r="I68" s="557">
        <v>7600000</v>
      </c>
      <c r="J68" s="558" t="s">
        <v>1934</v>
      </c>
      <c r="K68" s="312"/>
      <c r="L68" s="312"/>
      <c r="M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X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  <c r="AI68" s="312"/>
      <c r="AJ68" s="312"/>
      <c r="AK68" s="312"/>
    </row>
    <row r="69" spans="1:37" hidden="1" x14ac:dyDescent="0.2">
      <c r="A69" s="559">
        <v>3</v>
      </c>
      <c r="B69" s="381" t="s">
        <v>1935</v>
      </c>
      <c r="C69" s="398" t="s">
        <v>936</v>
      </c>
      <c r="D69" s="382" t="s">
        <v>1755</v>
      </c>
      <c r="E69" s="400">
        <v>0.25</v>
      </c>
      <c r="F69" s="399">
        <v>64916236</v>
      </c>
      <c r="G69" s="382">
        <v>81145294</v>
      </c>
      <c r="H69" s="560">
        <v>16229059</v>
      </c>
      <c r="I69" s="561">
        <v>1622905900</v>
      </c>
      <c r="J69" s="562" t="s">
        <v>1936</v>
      </c>
      <c r="K69" s="312"/>
      <c r="L69" s="312"/>
      <c r="M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X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  <c r="AI69" s="312"/>
      <c r="AJ69" s="312"/>
      <c r="AK69" s="312"/>
    </row>
    <row r="70" spans="1:37" x14ac:dyDescent="0.2">
      <c r="A70" s="168">
        <v>4</v>
      </c>
      <c r="B70" s="375" t="s">
        <v>1463</v>
      </c>
      <c r="C70" s="376" t="s">
        <v>453</v>
      </c>
      <c r="D70" s="377" t="s">
        <v>1755</v>
      </c>
      <c r="E70" s="379">
        <v>8.6099999999999996E-2</v>
      </c>
      <c r="F70" s="378">
        <v>4846489</v>
      </c>
      <c r="G70" s="377">
        <v>5263950</v>
      </c>
      <c r="H70" s="556">
        <v>417461.2</v>
      </c>
      <c r="I70" s="557">
        <v>41746120</v>
      </c>
      <c r="J70" s="558" t="s">
        <v>1937</v>
      </c>
      <c r="K70" s="312"/>
      <c r="L70" s="312"/>
      <c r="M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X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  <c r="AI70" s="312"/>
      <c r="AJ70" s="312"/>
      <c r="AK70" s="312"/>
    </row>
    <row r="71" spans="1:37" hidden="1" x14ac:dyDescent="0.2">
      <c r="A71" s="559">
        <v>5</v>
      </c>
      <c r="B71" s="381" t="s">
        <v>188</v>
      </c>
      <c r="C71" s="398" t="s">
        <v>449</v>
      </c>
      <c r="D71" s="382" t="s">
        <v>1755</v>
      </c>
      <c r="E71" s="400">
        <v>0.19</v>
      </c>
      <c r="F71" s="399">
        <v>6727053</v>
      </c>
      <c r="G71" s="382">
        <v>8005191</v>
      </c>
      <c r="H71" s="560">
        <v>1278139.7</v>
      </c>
      <c r="I71" s="561">
        <v>127813970</v>
      </c>
      <c r="J71" s="562" t="s">
        <v>1897</v>
      </c>
      <c r="K71" s="312"/>
      <c r="L71" s="312"/>
      <c r="M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X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  <c r="AI71" s="312"/>
      <c r="AJ71" s="312"/>
      <c r="AK71" s="312"/>
    </row>
    <row r="72" spans="1:37" hidden="1" x14ac:dyDescent="0.2">
      <c r="A72" s="168">
        <v>6</v>
      </c>
      <c r="B72" s="375" t="s">
        <v>1547</v>
      </c>
      <c r="C72" s="376" t="s">
        <v>936</v>
      </c>
      <c r="D72" s="377" t="s">
        <v>1755</v>
      </c>
      <c r="E72" s="379">
        <v>0.107539</v>
      </c>
      <c r="F72" s="378">
        <v>94709055</v>
      </c>
      <c r="G72" s="377">
        <v>104696006</v>
      </c>
      <c r="H72" s="556">
        <v>9986951.5299999993</v>
      </c>
      <c r="I72" s="557">
        <v>998695152.99999988</v>
      </c>
      <c r="J72" s="558" t="s">
        <v>1938</v>
      </c>
      <c r="K72" s="312"/>
      <c r="L72" s="312"/>
      <c r="M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X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  <c r="AI72" s="312"/>
      <c r="AJ72" s="312"/>
      <c r="AK72" s="312"/>
    </row>
    <row r="73" spans="1:37" hidden="1" x14ac:dyDescent="0.2">
      <c r="A73" s="559">
        <v>7</v>
      </c>
      <c r="B73" s="381" t="s">
        <v>1350</v>
      </c>
      <c r="C73" s="398" t="s">
        <v>449</v>
      </c>
      <c r="D73" s="382" t="s">
        <v>1755</v>
      </c>
      <c r="E73" s="400">
        <v>5.7099999999999998E-2</v>
      </c>
      <c r="F73" s="399">
        <v>7605976</v>
      </c>
      <c r="G73" s="382">
        <v>8040603</v>
      </c>
      <c r="H73" s="560">
        <v>434627.1</v>
      </c>
      <c r="I73" s="561">
        <v>43462710</v>
      </c>
      <c r="J73" s="562" t="s">
        <v>1938</v>
      </c>
      <c r="K73" s="312"/>
      <c r="L73" s="312"/>
      <c r="M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X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  <c r="AI73" s="312"/>
      <c r="AJ73" s="312"/>
      <c r="AK73" s="312"/>
    </row>
    <row r="74" spans="1:37" hidden="1" x14ac:dyDescent="0.2">
      <c r="A74" s="168">
        <v>8</v>
      </c>
      <c r="B74" s="375" t="s">
        <v>1939</v>
      </c>
      <c r="C74" s="376" t="s">
        <v>1600</v>
      </c>
      <c r="D74" s="377" t="s">
        <v>1755</v>
      </c>
      <c r="E74" s="379">
        <v>0.212121</v>
      </c>
      <c r="F74" s="378">
        <v>825001</v>
      </c>
      <c r="G74" s="377">
        <v>1000000</v>
      </c>
      <c r="H74" s="556">
        <v>175000</v>
      </c>
      <c r="I74" s="557">
        <v>17500000</v>
      </c>
      <c r="J74" s="558" t="s">
        <v>1938</v>
      </c>
      <c r="K74" s="312"/>
      <c r="L74" s="312"/>
      <c r="M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X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  <c r="AI74" s="312"/>
      <c r="AJ74" s="312"/>
      <c r="AK74" s="312"/>
    </row>
    <row r="75" spans="1:37" hidden="1" x14ac:dyDescent="0.2">
      <c r="A75" s="559">
        <v>9</v>
      </c>
      <c r="B75" s="381" t="s">
        <v>1940</v>
      </c>
      <c r="C75" s="398" t="s">
        <v>446</v>
      </c>
      <c r="D75" s="382" t="s">
        <v>1755</v>
      </c>
      <c r="E75" s="400">
        <v>0.04</v>
      </c>
      <c r="F75" s="399">
        <v>12083901</v>
      </c>
      <c r="G75" s="382">
        <v>12567256</v>
      </c>
      <c r="H75" s="560">
        <v>483355.94</v>
      </c>
      <c r="I75" s="561">
        <v>48335594</v>
      </c>
      <c r="J75" s="562" t="s">
        <v>1941</v>
      </c>
      <c r="K75" s="312"/>
      <c r="L75" s="312"/>
      <c r="M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X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2"/>
      <c r="AI75" s="312"/>
      <c r="AJ75" s="312"/>
      <c r="AK75" s="312"/>
    </row>
    <row r="76" spans="1:37" hidden="1" x14ac:dyDescent="0.2">
      <c r="A76" s="168">
        <v>10</v>
      </c>
      <c r="B76" s="375" t="s">
        <v>1942</v>
      </c>
      <c r="C76" s="376" t="s">
        <v>1060</v>
      </c>
      <c r="D76" s="377" t="s">
        <v>1755</v>
      </c>
      <c r="E76" s="379">
        <v>0.1</v>
      </c>
      <c r="F76" s="378">
        <v>4100001</v>
      </c>
      <c r="G76" s="377">
        <v>4510040</v>
      </c>
      <c r="H76" s="556">
        <v>410040</v>
      </c>
      <c r="I76" s="557">
        <v>41004000</v>
      </c>
      <c r="J76" s="558" t="s">
        <v>1943</v>
      </c>
      <c r="K76" s="312"/>
      <c r="L76" s="312"/>
      <c r="M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X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  <c r="AI76" s="312"/>
      <c r="AJ76" s="312"/>
      <c r="AK76" s="312"/>
    </row>
    <row r="77" spans="1:37" x14ac:dyDescent="0.2">
      <c r="A77" s="559">
        <v>11</v>
      </c>
      <c r="B77" s="381" t="s">
        <v>1699</v>
      </c>
      <c r="C77" s="398" t="s">
        <v>453</v>
      </c>
      <c r="D77" s="382" t="s">
        <v>1755</v>
      </c>
      <c r="E77" s="400">
        <v>5.5E-2</v>
      </c>
      <c r="F77" s="399">
        <v>23721855</v>
      </c>
      <c r="G77" s="382">
        <v>25026556</v>
      </c>
      <c r="H77" s="560">
        <v>1304701.93</v>
      </c>
      <c r="I77" s="561">
        <v>130470193</v>
      </c>
      <c r="J77" s="562" t="s">
        <v>1944</v>
      </c>
      <c r="K77" s="312"/>
      <c r="L77" s="312"/>
      <c r="M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X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  <c r="AI77" s="312"/>
      <c r="AJ77" s="312"/>
      <c r="AK77" s="312"/>
    </row>
    <row r="78" spans="1:37" x14ac:dyDescent="0.2">
      <c r="A78" s="168">
        <v>12</v>
      </c>
      <c r="B78" s="375" t="s">
        <v>1357</v>
      </c>
      <c r="C78" s="376" t="s">
        <v>453</v>
      </c>
      <c r="D78" s="377" t="s">
        <v>1755</v>
      </c>
      <c r="E78" s="379">
        <v>0.17100000000000001</v>
      </c>
      <c r="F78" s="378">
        <v>22865883</v>
      </c>
      <c r="G78" s="377">
        <v>25336806</v>
      </c>
      <c r="H78" s="556">
        <v>2470923.41</v>
      </c>
      <c r="I78" s="557">
        <v>247092341</v>
      </c>
      <c r="J78" s="558" t="s">
        <v>1945</v>
      </c>
      <c r="K78" s="312"/>
      <c r="L78" s="312"/>
      <c r="M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X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  <c r="AI78" s="312"/>
      <c r="AJ78" s="312"/>
      <c r="AK78" s="312"/>
    </row>
    <row r="79" spans="1:37" hidden="1" x14ac:dyDescent="0.2">
      <c r="A79" s="559">
        <v>13</v>
      </c>
      <c r="B79" s="381" t="s">
        <v>1946</v>
      </c>
      <c r="C79" s="398" t="s">
        <v>1600</v>
      </c>
      <c r="D79" s="382" t="s">
        <v>1755</v>
      </c>
      <c r="E79" s="400">
        <v>0.1754</v>
      </c>
      <c r="F79" s="399">
        <v>1450001</v>
      </c>
      <c r="G79" s="382">
        <v>1700000</v>
      </c>
      <c r="H79" s="560">
        <v>250000</v>
      </c>
      <c r="I79" s="561">
        <v>25000000</v>
      </c>
      <c r="J79" s="562" t="s">
        <v>1947</v>
      </c>
      <c r="K79" s="312"/>
      <c r="L79" s="312"/>
      <c r="M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X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  <c r="AI79" s="312"/>
      <c r="AJ79" s="312"/>
      <c r="AK79" s="312"/>
    </row>
    <row r="80" spans="1:37" hidden="1" x14ac:dyDescent="0.2">
      <c r="A80" s="168">
        <v>14</v>
      </c>
      <c r="B80" s="375" t="s">
        <v>1948</v>
      </c>
      <c r="C80" s="376" t="s">
        <v>936</v>
      </c>
      <c r="D80" s="377" t="s">
        <v>1755</v>
      </c>
      <c r="E80" s="379">
        <v>0.13250000000000001</v>
      </c>
      <c r="F80" s="378">
        <v>62453828</v>
      </c>
      <c r="G80" s="377">
        <v>70728960</v>
      </c>
      <c r="H80" s="556">
        <v>8275133</v>
      </c>
      <c r="I80" s="557">
        <v>827513300</v>
      </c>
      <c r="J80" s="558" t="s">
        <v>1947</v>
      </c>
      <c r="K80" s="312"/>
      <c r="L80" s="312"/>
      <c r="M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X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  <c r="AI80" s="312"/>
      <c r="AJ80" s="312"/>
      <c r="AK80" s="312"/>
    </row>
    <row r="81" spans="1:37" hidden="1" x14ac:dyDescent="0.2">
      <c r="A81" s="559">
        <v>15</v>
      </c>
      <c r="B81" s="381" t="s">
        <v>1949</v>
      </c>
      <c r="C81" s="398" t="s">
        <v>446</v>
      </c>
      <c r="D81" s="382" t="s">
        <v>1755</v>
      </c>
      <c r="E81" s="400">
        <v>0.12</v>
      </c>
      <c r="F81" s="399">
        <v>10106251</v>
      </c>
      <c r="G81" s="382">
        <v>11319000</v>
      </c>
      <c r="H81" s="560">
        <v>1212750</v>
      </c>
      <c r="I81" s="561">
        <v>121275000</v>
      </c>
      <c r="J81" s="562" t="s">
        <v>1950</v>
      </c>
      <c r="K81" s="312"/>
      <c r="L81" s="312"/>
      <c r="M81" s="312"/>
      <c r="N81" s="312"/>
      <c r="O81" s="312"/>
      <c r="P81" s="312"/>
      <c r="Q81" s="312"/>
      <c r="R81" s="312"/>
      <c r="S81" s="312"/>
      <c r="T81" s="312"/>
      <c r="U81" s="312"/>
      <c r="V81" s="312"/>
      <c r="W81" s="312"/>
      <c r="X81" s="312"/>
      <c r="Y81" s="312"/>
      <c r="Z81" s="312"/>
      <c r="AA81" s="312"/>
      <c r="AB81" s="312"/>
      <c r="AC81" s="312"/>
      <c r="AD81" s="312"/>
      <c r="AE81" s="312"/>
      <c r="AF81" s="312"/>
      <c r="AG81" s="312"/>
      <c r="AH81" s="312"/>
      <c r="AI81" s="312"/>
      <c r="AJ81" s="312"/>
      <c r="AK81" s="312"/>
    </row>
    <row r="82" spans="1:37" hidden="1" x14ac:dyDescent="0.2">
      <c r="A82" s="168">
        <v>16</v>
      </c>
      <c r="B82" s="375" t="s">
        <v>520</v>
      </c>
      <c r="C82" s="376" t="s">
        <v>449</v>
      </c>
      <c r="D82" s="377" t="s">
        <v>1755</v>
      </c>
      <c r="E82" s="379">
        <v>8.2600000000000007E-2</v>
      </c>
      <c r="F82" s="378">
        <v>7541569</v>
      </c>
      <c r="G82" s="377">
        <v>8164502</v>
      </c>
      <c r="H82" s="556">
        <v>622933.49</v>
      </c>
      <c r="I82" s="557">
        <v>62293349</v>
      </c>
      <c r="J82" s="558" t="s">
        <v>1950</v>
      </c>
      <c r="K82" s="312"/>
      <c r="L82" s="312"/>
      <c r="M82" s="312"/>
      <c r="N82" s="312"/>
      <c r="O82" s="312"/>
      <c r="P82" s="312"/>
      <c r="Q82" s="312"/>
      <c r="R82" s="312"/>
      <c r="S82" s="312"/>
      <c r="T82" s="312"/>
      <c r="U82" s="312"/>
      <c r="V82" s="312"/>
      <c r="W82" s="312"/>
      <c r="X82" s="312"/>
      <c r="Y82" s="312"/>
      <c r="Z82" s="312"/>
      <c r="AA82" s="312"/>
      <c r="AB82" s="312"/>
      <c r="AC82" s="312"/>
      <c r="AD82" s="312"/>
      <c r="AE82" s="312"/>
      <c r="AF82" s="312"/>
      <c r="AG82" s="312"/>
      <c r="AH82" s="312"/>
      <c r="AI82" s="312"/>
      <c r="AJ82" s="312"/>
      <c r="AK82" s="312"/>
    </row>
    <row r="83" spans="1:37" x14ac:dyDescent="0.2">
      <c r="A83" s="559">
        <v>17</v>
      </c>
      <c r="B83" s="381" t="s">
        <v>1507</v>
      </c>
      <c r="C83" s="398" t="s">
        <v>453</v>
      </c>
      <c r="D83" s="382" t="s">
        <v>1755</v>
      </c>
      <c r="E83" s="400">
        <v>0.193106</v>
      </c>
      <c r="F83" s="399">
        <v>23049079</v>
      </c>
      <c r="G83" s="382">
        <v>27500000</v>
      </c>
      <c r="H83" s="560">
        <v>4450922.5</v>
      </c>
      <c r="I83" s="561">
        <v>445092250</v>
      </c>
      <c r="J83" s="562" t="s">
        <v>1951</v>
      </c>
      <c r="K83" s="312"/>
      <c r="L83" s="312"/>
      <c r="M83" s="312"/>
      <c r="N83" s="312"/>
      <c r="O83" s="312"/>
      <c r="P83" s="312"/>
      <c r="Q83" s="312"/>
      <c r="R83" s="312"/>
      <c r="S83" s="312"/>
      <c r="T83" s="312"/>
      <c r="U83" s="312"/>
      <c r="V83" s="312"/>
      <c r="W83" s="312"/>
      <c r="X83" s="312"/>
      <c r="Y83" s="312"/>
      <c r="Z83" s="312"/>
      <c r="AA83" s="312"/>
      <c r="AB83" s="312"/>
      <c r="AC83" s="312"/>
      <c r="AD83" s="312"/>
      <c r="AE83" s="312"/>
      <c r="AF83" s="312"/>
      <c r="AG83" s="312"/>
      <c r="AH83" s="312"/>
      <c r="AI83" s="312"/>
      <c r="AJ83" s="312"/>
      <c r="AK83" s="312"/>
    </row>
    <row r="84" spans="1:37" hidden="1" x14ac:dyDescent="0.2">
      <c r="A84" s="168">
        <v>18</v>
      </c>
      <c r="B84" s="375" t="s">
        <v>1134</v>
      </c>
      <c r="C84" s="376" t="s">
        <v>936</v>
      </c>
      <c r="D84" s="377" t="s">
        <v>1755</v>
      </c>
      <c r="E84" s="379">
        <v>0.05</v>
      </c>
      <c r="F84" s="378">
        <v>78664895</v>
      </c>
      <c r="G84" s="377">
        <v>82504625</v>
      </c>
      <c r="H84" s="556">
        <v>3839730.92</v>
      </c>
      <c r="I84" s="557">
        <v>383973092</v>
      </c>
      <c r="J84" s="558" t="s">
        <v>1952</v>
      </c>
      <c r="K84" s="312"/>
      <c r="L84" s="312"/>
      <c r="M84" s="312"/>
      <c r="N84" s="312"/>
      <c r="O84" s="312"/>
      <c r="P84" s="312"/>
      <c r="Q84" s="312"/>
      <c r="R84" s="312"/>
      <c r="S84" s="312"/>
      <c r="T84" s="312"/>
      <c r="U84" s="312"/>
      <c r="V84" s="312"/>
      <c r="W84" s="312"/>
      <c r="X84" s="312"/>
      <c r="Y84" s="312"/>
      <c r="Z84" s="312"/>
      <c r="AA84" s="312"/>
      <c r="AB84" s="312"/>
      <c r="AC84" s="312"/>
      <c r="AD84" s="312"/>
      <c r="AE84" s="312"/>
      <c r="AF84" s="312"/>
      <c r="AG84" s="312"/>
      <c r="AH84" s="312"/>
      <c r="AI84" s="312"/>
      <c r="AJ84" s="312"/>
      <c r="AK84" s="312"/>
    </row>
    <row r="85" spans="1:37" hidden="1" x14ac:dyDescent="0.2">
      <c r="A85" s="559">
        <v>19</v>
      </c>
      <c r="B85" s="381" t="s">
        <v>1953</v>
      </c>
      <c r="C85" s="398" t="s">
        <v>449</v>
      </c>
      <c r="D85" s="382" t="s">
        <v>1755</v>
      </c>
      <c r="E85" s="400">
        <v>0.26569999999999999</v>
      </c>
      <c r="F85" s="399">
        <v>6321716</v>
      </c>
      <c r="G85" s="382">
        <v>8001500</v>
      </c>
      <c r="H85" s="560">
        <v>1679785.68</v>
      </c>
      <c r="I85" s="561">
        <v>167978568</v>
      </c>
      <c r="J85" s="562" t="s">
        <v>1954</v>
      </c>
      <c r="K85" s="312"/>
      <c r="L85" s="312"/>
      <c r="M85" s="312"/>
      <c r="N85" s="312"/>
      <c r="O85" s="312"/>
      <c r="P85" s="312"/>
      <c r="Q85" s="312"/>
      <c r="R85" s="312"/>
      <c r="S85" s="312"/>
      <c r="T85" s="312"/>
      <c r="U85" s="312"/>
      <c r="V85" s="312"/>
      <c r="W85" s="312"/>
      <c r="X85" s="312"/>
      <c r="Y85" s="312"/>
      <c r="Z85" s="312"/>
      <c r="AA85" s="312"/>
      <c r="AB85" s="312"/>
      <c r="AC85" s="312"/>
      <c r="AD85" s="312"/>
      <c r="AE85" s="312"/>
      <c r="AF85" s="312"/>
      <c r="AG85" s="312"/>
      <c r="AH85" s="312"/>
      <c r="AI85" s="312"/>
      <c r="AJ85" s="312"/>
      <c r="AK85" s="312"/>
    </row>
    <row r="86" spans="1:37" x14ac:dyDescent="0.2">
      <c r="A86" s="168">
        <v>20</v>
      </c>
      <c r="B86" s="375" t="s">
        <v>1955</v>
      </c>
      <c r="C86" s="376" t="s">
        <v>453</v>
      </c>
      <c r="D86" s="377" t="s">
        <v>1755</v>
      </c>
      <c r="E86" s="379">
        <v>2.5000000000000001E-2</v>
      </c>
      <c r="F86" s="378">
        <v>24452548</v>
      </c>
      <c r="G86" s="377">
        <v>25063851</v>
      </c>
      <c r="H86" s="556">
        <v>611304</v>
      </c>
      <c r="I86" s="557">
        <v>61130400</v>
      </c>
      <c r="J86" s="558" t="s">
        <v>1845</v>
      </c>
      <c r="K86" s="312"/>
      <c r="L86" s="312"/>
      <c r="M86" s="312"/>
      <c r="N86" s="312"/>
      <c r="O86" s="312"/>
      <c r="P86" s="312"/>
      <c r="Q86" s="312"/>
      <c r="R86" s="312"/>
      <c r="S86" s="312"/>
      <c r="T86" s="312"/>
      <c r="U86" s="312"/>
      <c r="V86" s="312"/>
      <c r="W86" s="312"/>
      <c r="X86" s="312"/>
      <c r="Y86" s="312"/>
      <c r="Z86" s="312"/>
      <c r="AA86" s="312"/>
      <c r="AB86" s="312"/>
      <c r="AC86" s="312"/>
      <c r="AD86" s="312"/>
      <c r="AE86" s="312"/>
      <c r="AF86" s="312"/>
      <c r="AG86" s="312"/>
      <c r="AH86" s="312"/>
      <c r="AI86" s="312"/>
      <c r="AJ86" s="312"/>
      <c r="AK86" s="312"/>
    </row>
    <row r="87" spans="1:37" hidden="1" x14ac:dyDescent="0.2">
      <c r="A87" s="559">
        <v>21</v>
      </c>
      <c r="B87" s="381" t="s">
        <v>539</v>
      </c>
      <c r="C87" s="398" t="s">
        <v>936</v>
      </c>
      <c r="D87" s="382" t="s">
        <v>1755</v>
      </c>
      <c r="E87" s="400">
        <v>0.15</v>
      </c>
      <c r="F87" s="399">
        <v>76032908</v>
      </c>
      <c r="G87" s="382">
        <v>87437843</v>
      </c>
      <c r="H87" s="560">
        <v>11404935.949999999</v>
      </c>
      <c r="I87" s="561">
        <v>1140493595</v>
      </c>
      <c r="J87" s="562" t="s">
        <v>1845</v>
      </c>
      <c r="K87" s="312"/>
      <c r="L87" s="312"/>
      <c r="M87" s="312"/>
      <c r="N87" s="312"/>
      <c r="O87" s="312"/>
      <c r="P87" s="312"/>
      <c r="Q87" s="312"/>
      <c r="R87" s="312"/>
      <c r="S87" s="312"/>
      <c r="T87" s="312"/>
      <c r="U87" s="312"/>
      <c r="V87" s="312"/>
      <c r="W87" s="312"/>
      <c r="X87" s="312"/>
      <c r="Y87" s="312"/>
      <c r="Z87" s="312"/>
      <c r="AA87" s="312"/>
      <c r="AB87" s="312"/>
      <c r="AC87" s="312"/>
      <c r="AD87" s="312"/>
      <c r="AE87" s="312"/>
      <c r="AF87" s="312"/>
      <c r="AG87" s="312"/>
      <c r="AH87" s="312"/>
      <c r="AI87" s="312"/>
      <c r="AJ87" s="312"/>
      <c r="AK87" s="312"/>
    </row>
    <row r="88" spans="1:37" hidden="1" x14ac:dyDescent="0.2">
      <c r="A88" s="168">
        <v>22</v>
      </c>
      <c r="B88" s="375" t="s">
        <v>146</v>
      </c>
      <c r="C88" s="376" t="s">
        <v>943</v>
      </c>
      <c r="D88" s="377" t="s">
        <v>1956</v>
      </c>
      <c r="E88" s="379">
        <v>0.15</v>
      </c>
      <c r="F88" s="378">
        <v>9344271</v>
      </c>
      <c r="G88" s="377">
        <v>10743718</v>
      </c>
      <c r="H88" s="556">
        <v>1401354.58</v>
      </c>
      <c r="I88" s="557">
        <v>140135458</v>
      </c>
      <c r="J88" s="558" t="s">
        <v>1957</v>
      </c>
      <c r="K88" s="312"/>
      <c r="L88" s="312"/>
      <c r="M88" s="312"/>
      <c r="N88" s="312"/>
      <c r="O88" s="312"/>
      <c r="P88" s="312"/>
      <c r="Q88" s="312"/>
      <c r="R88" s="312"/>
      <c r="S88" s="312"/>
      <c r="T88" s="312"/>
      <c r="U88" s="312"/>
      <c r="V88" s="312"/>
      <c r="W88" s="312"/>
      <c r="X88" s="312"/>
      <c r="Y88" s="312"/>
      <c r="Z88" s="312"/>
      <c r="AA88" s="312"/>
      <c r="AB88" s="312"/>
      <c r="AC88" s="312"/>
      <c r="AD88" s="312"/>
      <c r="AE88" s="312"/>
      <c r="AF88" s="312"/>
      <c r="AG88" s="312"/>
      <c r="AH88" s="312"/>
      <c r="AI88" s="312"/>
      <c r="AJ88" s="312"/>
      <c r="AK88" s="312"/>
    </row>
    <row r="89" spans="1:37" x14ac:dyDescent="0.2">
      <c r="A89" s="559">
        <v>23</v>
      </c>
      <c r="B89" s="381" t="s">
        <v>1389</v>
      </c>
      <c r="C89" s="398" t="s">
        <v>453</v>
      </c>
      <c r="D89" s="382" t="s">
        <v>1956</v>
      </c>
      <c r="E89" s="400">
        <v>0.1</v>
      </c>
      <c r="F89" s="399">
        <v>25348801</v>
      </c>
      <c r="G89" s="382">
        <v>27883680</v>
      </c>
      <c r="H89" s="560">
        <v>2534880</v>
      </c>
      <c r="I89" s="561">
        <v>253488000</v>
      </c>
      <c r="J89" s="562" t="s">
        <v>1958</v>
      </c>
      <c r="K89" s="312"/>
      <c r="L89" s="312"/>
      <c r="M89" s="312"/>
      <c r="N89" s="312"/>
      <c r="O89" s="312"/>
      <c r="P89" s="312"/>
      <c r="Q89" s="312"/>
      <c r="R89" s="312"/>
      <c r="S89" s="312"/>
      <c r="T89" s="312"/>
      <c r="U89" s="312"/>
      <c r="V89" s="312"/>
      <c r="W89" s="312"/>
      <c r="X89" s="312"/>
      <c r="Y89" s="312"/>
      <c r="Z89" s="312"/>
      <c r="AA89" s="312"/>
      <c r="AB89" s="312"/>
      <c r="AC89" s="312"/>
      <c r="AD89" s="312"/>
      <c r="AE89" s="312"/>
      <c r="AF89" s="312"/>
      <c r="AG89" s="312"/>
      <c r="AH89" s="312"/>
      <c r="AI89" s="312"/>
      <c r="AJ89" s="312"/>
      <c r="AK89" s="312"/>
    </row>
    <row r="90" spans="1:37" hidden="1" x14ac:dyDescent="0.2">
      <c r="A90" s="168">
        <v>24</v>
      </c>
      <c r="B90" s="375" t="s">
        <v>1732</v>
      </c>
      <c r="C90" s="376" t="s">
        <v>1600</v>
      </c>
      <c r="D90" s="377" t="s">
        <v>1956</v>
      </c>
      <c r="E90" s="379">
        <v>0.2</v>
      </c>
      <c r="F90" s="378">
        <v>2450130</v>
      </c>
      <c r="G90" s="377">
        <v>2695125</v>
      </c>
      <c r="H90" s="556">
        <v>244995.52</v>
      </c>
      <c r="I90" s="557">
        <v>24499552</v>
      </c>
      <c r="J90" s="558" t="s">
        <v>1958</v>
      </c>
      <c r="K90" s="312"/>
      <c r="L90" s="312"/>
      <c r="M90" s="312"/>
      <c r="N90" s="312"/>
      <c r="O90" s="312"/>
      <c r="P90" s="312"/>
      <c r="Q90" s="312"/>
      <c r="R90" s="312"/>
      <c r="S90" s="312"/>
      <c r="T90" s="312"/>
      <c r="U90" s="312"/>
      <c r="V90" s="312"/>
      <c r="W90" s="312"/>
      <c r="X90" s="312"/>
      <c r="Y90" s="312"/>
      <c r="Z90" s="312"/>
      <c r="AA90" s="312"/>
      <c r="AB90" s="312"/>
      <c r="AC90" s="312"/>
      <c r="AD90" s="312"/>
      <c r="AE90" s="312"/>
      <c r="AF90" s="312"/>
      <c r="AG90" s="312"/>
      <c r="AH90" s="312"/>
      <c r="AI90" s="312"/>
      <c r="AJ90" s="312"/>
      <c r="AK90" s="312"/>
    </row>
    <row r="91" spans="1:37" hidden="1" x14ac:dyDescent="0.2">
      <c r="A91" s="559">
        <v>25</v>
      </c>
      <c r="B91" s="381" t="s">
        <v>1959</v>
      </c>
      <c r="C91" s="398" t="s">
        <v>1600</v>
      </c>
      <c r="D91" s="382" t="s">
        <v>1956</v>
      </c>
      <c r="E91" s="400">
        <v>0.2</v>
      </c>
      <c r="F91" s="399">
        <v>240001</v>
      </c>
      <c r="G91" s="382">
        <v>288000</v>
      </c>
      <c r="H91" s="560">
        <v>48000</v>
      </c>
      <c r="I91" s="561">
        <v>4800000</v>
      </c>
      <c r="J91" s="562" t="s">
        <v>1960</v>
      </c>
      <c r="K91" s="312"/>
      <c r="L91" s="312"/>
      <c r="M91" s="312"/>
      <c r="N91" s="312"/>
      <c r="O91" s="312"/>
      <c r="P91" s="312"/>
      <c r="Q91" s="312"/>
      <c r="R91" s="312"/>
      <c r="S91" s="312"/>
      <c r="T91" s="312"/>
      <c r="U91" s="312"/>
      <c r="V91" s="312"/>
      <c r="W91" s="312"/>
      <c r="X91" s="312"/>
      <c r="Y91" s="312"/>
      <c r="Z91" s="312"/>
      <c r="AA91" s="312"/>
      <c r="AB91" s="312"/>
      <c r="AC91" s="312"/>
      <c r="AD91" s="312"/>
      <c r="AE91" s="312"/>
      <c r="AF91" s="312"/>
      <c r="AG91" s="312"/>
      <c r="AH91" s="312"/>
      <c r="AI91" s="312"/>
      <c r="AJ91" s="312"/>
      <c r="AK91" s="312"/>
    </row>
    <row r="92" spans="1:37" hidden="1" x14ac:dyDescent="0.2">
      <c r="A92" s="168">
        <v>26</v>
      </c>
      <c r="B92" s="375" t="s">
        <v>1536</v>
      </c>
      <c r="C92" s="376" t="s">
        <v>1600</v>
      </c>
      <c r="D92" s="377" t="s">
        <v>1956</v>
      </c>
      <c r="E92" s="379">
        <v>0.15</v>
      </c>
      <c r="F92" s="378">
        <v>2860001</v>
      </c>
      <c r="G92" s="377">
        <v>3289000</v>
      </c>
      <c r="H92" s="556">
        <v>429000</v>
      </c>
      <c r="I92" s="557">
        <v>42900000</v>
      </c>
      <c r="J92" s="558" t="s">
        <v>1960</v>
      </c>
      <c r="K92" s="312"/>
      <c r="L92" s="312"/>
      <c r="M92" s="312"/>
      <c r="N92" s="312"/>
      <c r="O92" s="312"/>
      <c r="P92" s="312"/>
      <c r="Q92" s="312"/>
      <c r="R92" s="312"/>
      <c r="S92" s="312"/>
      <c r="T92" s="312"/>
      <c r="U92" s="312"/>
      <c r="V92" s="312"/>
      <c r="W92" s="312"/>
      <c r="X92" s="312"/>
      <c r="Y92" s="312"/>
      <c r="Z92" s="312"/>
      <c r="AA92" s="312"/>
      <c r="AB92" s="312"/>
      <c r="AC92" s="312"/>
      <c r="AD92" s="312"/>
      <c r="AE92" s="312"/>
      <c r="AF92" s="312"/>
      <c r="AG92" s="312"/>
      <c r="AH92" s="312"/>
      <c r="AI92" s="312"/>
      <c r="AJ92" s="312"/>
      <c r="AK92" s="312"/>
    </row>
    <row r="93" spans="1:37" hidden="1" x14ac:dyDescent="0.2">
      <c r="A93" s="559">
        <v>27</v>
      </c>
      <c r="B93" s="381" t="s">
        <v>1431</v>
      </c>
      <c r="C93" s="398" t="s">
        <v>1060</v>
      </c>
      <c r="D93" s="382" t="s">
        <v>1956</v>
      </c>
      <c r="E93" s="400">
        <v>0.1</v>
      </c>
      <c r="F93" s="399">
        <v>21100001</v>
      </c>
      <c r="G93" s="382">
        <v>23210000</v>
      </c>
      <c r="H93" s="560">
        <v>2110000</v>
      </c>
      <c r="I93" s="561">
        <v>211000000</v>
      </c>
      <c r="J93" s="562" t="s">
        <v>1961</v>
      </c>
      <c r="K93" s="312"/>
      <c r="L93" s="312"/>
      <c r="M93" s="312"/>
      <c r="N93" s="312"/>
      <c r="O93" s="312"/>
      <c r="P93" s="312"/>
      <c r="Q93" s="312"/>
      <c r="R93" s="312"/>
      <c r="S93" s="312"/>
      <c r="T93" s="312"/>
      <c r="U93" s="312"/>
      <c r="V93" s="312"/>
      <c r="W93" s="312"/>
      <c r="X93" s="312"/>
      <c r="Y93" s="312"/>
      <c r="Z93" s="312"/>
      <c r="AA93" s="312"/>
      <c r="AB93" s="312"/>
      <c r="AC93" s="312"/>
      <c r="AD93" s="312"/>
      <c r="AE93" s="312"/>
      <c r="AF93" s="312"/>
      <c r="AG93" s="312"/>
      <c r="AH93" s="312"/>
      <c r="AI93" s="312"/>
      <c r="AJ93" s="312"/>
      <c r="AK93" s="312"/>
    </row>
    <row r="94" spans="1:37" hidden="1" x14ac:dyDescent="0.2">
      <c r="A94" s="168">
        <v>28</v>
      </c>
      <c r="B94" s="375" t="s">
        <v>1962</v>
      </c>
      <c r="C94" s="376" t="s">
        <v>1600</v>
      </c>
      <c r="D94" s="377" t="s">
        <v>1956</v>
      </c>
      <c r="E94" s="379">
        <v>0.22</v>
      </c>
      <c r="F94" s="378">
        <v>4033938</v>
      </c>
      <c r="G94" s="377">
        <v>4921403</v>
      </c>
      <c r="H94" s="556">
        <v>887466</v>
      </c>
      <c r="I94" s="557">
        <v>88746600</v>
      </c>
      <c r="J94" s="558" t="s">
        <v>1963</v>
      </c>
      <c r="K94" s="312"/>
      <c r="L94" s="312"/>
      <c r="M94" s="312"/>
      <c r="N94" s="312"/>
      <c r="O94" s="312"/>
      <c r="P94" s="312"/>
      <c r="Q94" s="312"/>
      <c r="R94" s="312"/>
      <c r="S94" s="312"/>
      <c r="T94" s="312"/>
      <c r="U94" s="312"/>
      <c r="V94" s="312"/>
      <c r="W94" s="312"/>
      <c r="X94" s="312"/>
      <c r="Y94" s="312"/>
      <c r="Z94" s="312"/>
      <c r="AA94" s="312"/>
      <c r="AB94" s="312"/>
      <c r="AC94" s="312"/>
      <c r="AD94" s="312"/>
      <c r="AE94" s="312"/>
      <c r="AF94" s="312"/>
      <c r="AG94" s="312"/>
      <c r="AH94" s="312"/>
      <c r="AI94" s="312"/>
      <c r="AJ94" s="312"/>
      <c r="AK94" s="312"/>
    </row>
    <row r="95" spans="1:37" hidden="1" x14ac:dyDescent="0.2">
      <c r="A95" s="559">
        <v>29</v>
      </c>
      <c r="B95" s="381" t="s">
        <v>1964</v>
      </c>
      <c r="C95" s="398" t="s">
        <v>1060</v>
      </c>
      <c r="D95" s="382" t="s">
        <v>1956</v>
      </c>
      <c r="E95" s="400">
        <v>0.06</v>
      </c>
      <c r="F95" s="399">
        <v>5010552</v>
      </c>
      <c r="G95" s="382">
        <v>5311184</v>
      </c>
      <c r="H95" s="560">
        <v>300633</v>
      </c>
      <c r="I95" s="561">
        <v>30063300</v>
      </c>
      <c r="J95" s="562" t="s">
        <v>1965</v>
      </c>
      <c r="K95" s="312"/>
      <c r="L95" s="312"/>
      <c r="M95" s="312"/>
      <c r="N95" s="312"/>
      <c r="O95" s="312"/>
      <c r="P95" s="312"/>
      <c r="Q95" s="312"/>
      <c r="R95" s="312"/>
      <c r="S95" s="312"/>
      <c r="T95" s="312"/>
      <c r="U95" s="312"/>
      <c r="V95" s="312"/>
      <c r="W95" s="312"/>
      <c r="X95" s="312"/>
      <c r="Y95" s="312"/>
      <c r="Z95" s="312"/>
      <c r="AA95" s="312"/>
      <c r="AB95" s="312"/>
      <c r="AC95" s="312"/>
      <c r="AD95" s="312"/>
      <c r="AE95" s="312"/>
      <c r="AF95" s="312"/>
      <c r="AG95" s="312"/>
      <c r="AH95" s="312"/>
      <c r="AI95" s="312"/>
      <c r="AJ95" s="312"/>
      <c r="AK95" s="312"/>
    </row>
    <row r="96" spans="1:37" hidden="1" x14ac:dyDescent="0.2">
      <c r="A96" s="168">
        <v>30</v>
      </c>
      <c r="B96" s="375" t="s">
        <v>1966</v>
      </c>
      <c r="C96" s="706" t="s">
        <v>2464</v>
      </c>
      <c r="D96" s="377" t="s">
        <v>1755</v>
      </c>
      <c r="E96" s="379">
        <v>0.22059999999999999</v>
      </c>
      <c r="F96" s="378">
        <v>9031233</v>
      </c>
      <c r="G96" s="377">
        <v>11023522</v>
      </c>
      <c r="H96" s="556">
        <v>1992289.66</v>
      </c>
      <c r="I96" s="557">
        <v>199228966</v>
      </c>
      <c r="J96" s="558" t="s">
        <v>1858</v>
      </c>
      <c r="K96" s="312"/>
      <c r="L96" s="312"/>
      <c r="M96" s="312"/>
      <c r="N96" s="312"/>
      <c r="O96" s="312"/>
      <c r="P96" s="312"/>
      <c r="Q96" s="312"/>
      <c r="R96" s="312"/>
      <c r="S96" s="312"/>
      <c r="T96" s="312"/>
      <c r="U96" s="312"/>
      <c r="V96" s="312"/>
      <c r="W96" s="312"/>
      <c r="X96" s="312"/>
      <c r="Y96" s="312"/>
      <c r="Z96" s="312"/>
      <c r="AA96" s="312"/>
      <c r="AB96" s="312"/>
      <c r="AC96" s="312"/>
      <c r="AD96" s="312"/>
      <c r="AE96" s="312"/>
      <c r="AF96" s="312"/>
      <c r="AG96" s="312"/>
      <c r="AH96" s="312"/>
      <c r="AI96" s="312"/>
      <c r="AJ96" s="312"/>
      <c r="AK96" s="312"/>
    </row>
    <row r="97" spans="1:37" s="570" customFormat="1" ht="15" hidden="1" x14ac:dyDescent="0.25">
      <c r="A97" s="559">
        <v>31</v>
      </c>
      <c r="B97" s="381" t="s">
        <v>520</v>
      </c>
      <c r="C97" s="398" t="s">
        <v>449</v>
      </c>
      <c r="D97" s="382" t="s">
        <v>1956</v>
      </c>
      <c r="E97" s="400">
        <v>0.05</v>
      </c>
      <c r="F97" s="399">
        <v>8164503</v>
      </c>
      <c r="G97" s="382">
        <v>8572727</v>
      </c>
      <c r="H97" s="560">
        <v>408225</v>
      </c>
      <c r="I97" s="561">
        <v>40822500</v>
      </c>
      <c r="J97" s="562" t="s">
        <v>1858</v>
      </c>
      <c r="K97" s="569"/>
      <c r="L97" s="569"/>
      <c r="M97" s="569"/>
      <c r="N97" s="569"/>
      <c r="O97" s="569"/>
      <c r="P97" s="569"/>
      <c r="Q97" s="569"/>
      <c r="R97" s="569"/>
      <c r="S97" s="569"/>
      <c r="T97" s="569"/>
      <c r="U97" s="569"/>
      <c r="V97" s="569"/>
      <c r="W97" s="569"/>
      <c r="X97" s="569"/>
      <c r="Y97" s="569"/>
      <c r="Z97" s="569"/>
      <c r="AA97" s="569"/>
      <c r="AB97" s="569"/>
      <c r="AC97" s="569"/>
      <c r="AD97" s="569"/>
      <c r="AE97" s="569"/>
      <c r="AF97" s="569"/>
      <c r="AG97" s="569"/>
      <c r="AH97" s="569"/>
      <c r="AI97" s="569"/>
      <c r="AJ97" s="569"/>
      <c r="AK97" s="569"/>
    </row>
    <row r="98" spans="1:37" x14ac:dyDescent="0.2">
      <c r="A98" s="168">
        <v>32</v>
      </c>
      <c r="B98" s="375" t="s">
        <v>1967</v>
      </c>
      <c r="C98" s="376" t="s">
        <v>453</v>
      </c>
      <c r="D98" s="377" t="s">
        <v>1956</v>
      </c>
      <c r="E98" s="379">
        <v>0.08</v>
      </c>
      <c r="F98" s="378">
        <v>26337976</v>
      </c>
      <c r="G98" s="377">
        <v>28445013</v>
      </c>
      <c r="H98" s="556">
        <v>2107037.96</v>
      </c>
      <c r="I98" s="557">
        <v>210703796</v>
      </c>
      <c r="J98" s="558" t="s">
        <v>1968</v>
      </c>
      <c r="K98" s="312"/>
      <c r="L98" s="312"/>
      <c r="M98" s="312"/>
      <c r="N98" s="312"/>
      <c r="O98" s="312"/>
      <c r="P98" s="312"/>
      <c r="Q98" s="312"/>
      <c r="R98" s="312"/>
      <c r="S98" s="312"/>
      <c r="T98" s="312"/>
      <c r="U98" s="312"/>
      <c r="V98" s="312"/>
      <c r="W98" s="312"/>
      <c r="X98" s="312"/>
      <c r="Y98" s="312"/>
      <c r="Z98" s="312"/>
      <c r="AA98" s="312"/>
      <c r="AB98" s="312"/>
      <c r="AC98" s="312"/>
      <c r="AD98" s="312"/>
      <c r="AE98" s="312"/>
      <c r="AF98" s="312"/>
      <c r="AG98" s="312"/>
      <c r="AH98" s="312"/>
      <c r="AI98" s="312"/>
      <c r="AJ98" s="312"/>
      <c r="AK98" s="312"/>
    </row>
    <row r="99" spans="1:37" x14ac:dyDescent="0.2">
      <c r="A99" s="559">
        <v>33</v>
      </c>
      <c r="B99" s="381" t="s">
        <v>1164</v>
      </c>
      <c r="C99" s="398" t="s">
        <v>453</v>
      </c>
      <c r="D99" s="382" t="s">
        <v>1956</v>
      </c>
      <c r="E99" s="400">
        <v>2.4E-2</v>
      </c>
      <c r="F99" s="399">
        <v>4922398</v>
      </c>
      <c r="G99" s="382">
        <v>5040534</v>
      </c>
      <c r="H99" s="560">
        <v>118137</v>
      </c>
      <c r="I99" s="561">
        <v>11813700</v>
      </c>
      <c r="J99" s="562" t="s">
        <v>1969</v>
      </c>
      <c r="K99" s="312"/>
      <c r="L99" s="312"/>
      <c r="M99" s="312"/>
      <c r="N99" s="312"/>
      <c r="O99" s="312"/>
      <c r="P99" s="312"/>
      <c r="Q99" s="312"/>
      <c r="R99" s="312"/>
      <c r="S99" s="312"/>
      <c r="T99" s="312"/>
      <c r="U99" s="312"/>
      <c r="V99" s="312"/>
      <c r="W99" s="312"/>
      <c r="X99" s="312"/>
      <c r="Y99" s="312"/>
      <c r="Z99" s="312"/>
      <c r="AA99" s="312"/>
      <c r="AB99" s="312"/>
      <c r="AC99" s="312"/>
      <c r="AD99" s="312"/>
      <c r="AE99" s="312"/>
      <c r="AF99" s="312"/>
      <c r="AG99" s="312"/>
      <c r="AH99" s="312"/>
      <c r="AI99" s="312"/>
      <c r="AJ99" s="312"/>
      <c r="AK99" s="312"/>
    </row>
    <row r="100" spans="1:37" hidden="1" x14ac:dyDescent="0.2">
      <c r="A100" s="168">
        <v>34</v>
      </c>
      <c r="B100" s="375" t="s">
        <v>1813</v>
      </c>
      <c r="C100" s="376" t="s">
        <v>1600</v>
      </c>
      <c r="D100" s="377" t="s">
        <v>1956</v>
      </c>
      <c r="E100" s="379">
        <v>0.2</v>
      </c>
      <c r="F100" s="378">
        <v>10000001</v>
      </c>
      <c r="G100" s="377">
        <v>12000000</v>
      </c>
      <c r="H100" s="556">
        <v>2000000</v>
      </c>
      <c r="I100" s="557">
        <v>200000000</v>
      </c>
      <c r="J100" s="558" t="s">
        <v>1911</v>
      </c>
      <c r="K100" s="312"/>
      <c r="L100" s="312"/>
      <c r="M100" s="312"/>
      <c r="N100" s="312"/>
      <c r="O100" s="312"/>
      <c r="P100" s="312"/>
      <c r="Q100" s="312"/>
      <c r="R100" s="312"/>
      <c r="S100" s="312"/>
      <c r="T100" s="312"/>
      <c r="U100" s="312"/>
      <c r="V100" s="312"/>
      <c r="W100" s="312"/>
      <c r="X100" s="312"/>
      <c r="Y100" s="312"/>
      <c r="Z100" s="312"/>
      <c r="AA100" s="312"/>
      <c r="AB100" s="312"/>
      <c r="AC100" s="312"/>
      <c r="AD100" s="312"/>
      <c r="AE100" s="312"/>
      <c r="AF100" s="312"/>
      <c r="AG100" s="312"/>
      <c r="AH100" s="312"/>
      <c r="AI100" s="312"/>
      <c r="AJ100" s="312"/>
      <c r="AK100" s="312"/>
    </row>
    <row r="101" spans="1:37" hidden="1" x14ac:dyDescent="0.2">
      <c r="A101" s="559">
        <v>35</v>
      </c>
      <c r="B101" s="381" t="s">
        <v>548</v>
      </c>
      <c r="C101" s="398" t="s">
        <v>449</v>
      </c>
      <c r="D101" s="382" t="s">
        <v>1755</v>
      </c>
      <c r="E101" s="400">
        <v>8.7599999999999997E-2</v>
      </c>
      <c r="F101" s="399">
        <v>7809945</v>
      </c>
      <c r="G101" s="382">
        <v>8233979</v>
      </c>
      <c r="H101" s="560">
        <v>663846</v>
      </c>
      <c r="I101" s="561">
        <v>66384600</v>
      </c>
      <c r="J101" s="562" t="s">
        <v>1970</v>
      </c>
      <c r="K101" s="312"/>
      <c r="L101" s="312"/>
      <c r="M101" s="312"/>
      <c r="N101" s="312"/>
      <c r="O101" s="312"/>
      <c r="P101" s="312"/>
      <c r="Q101" s="312"/>
      <c r="R101" s="312"/>
      <c r="S101" s="312"/>
      <c r="T101" s="312"/>
      <c r="U101" s="312"/>
      <c r="V101" s="312"/>
      <c r="W101" s="312"/>
      <c r="X101" s="312"/>
      <c r="Y101" s="312"/>
      <c r="Z101" s="312"/>
      <c r="AA101" s="312"/>
      <c r="AB101" s="312"/>
      <c r="AC101" s="312"/>
      <c r="AD101" s="312"/>
      <c r="AE101" s="312"/>
      <c r="AF101" s="312"/>
      <c r="AG101" s="312"/>
      <c r="AH101" s="312"/>
      <c r="AI101" s="312"/>
      <c r="AJ101" s="312"/>
      <c r="AK101" s="312"/>
    </row>
    <row r="102" spans="1:37" x14ac:dyDescent="0.2">
      <c r="A102" s="168">
        <v>36</v>
      </c>
      <c r="B102" s="375" t="s">
        <v>1545</v>
      </c>
      <c r="C102" s="376" t="s">
        <v>453</v>
      </c>
      <c r="D102" s="377" t="s">
        <v>1956</v>
      </c>
      <c r="E102" s="379">
        <v>0.17699999999999999</v>
      </c>
      <c r="F102" s="378">
        <v>13786155</v>
      </c>
      <c r="G102" s="377">
        <v>16226653</v>
      </c>
      <c r="H102" s="556">
        <v>2440499</v>
      </c>
      <c r="I102" s="557">
        <v>244049900</v>
      </c>
      <c r="J102" s="558" t="s">
        <v>1971</v>
      </c>
      <c r="K102" s="312"/>
      <c r="L102" s="312"/>
      <c r="M102" s="312"/>
      <c r="N102" s="312"/>
      <c r="O102" s="312"/>
      <c r="P102" s="312"/>
      <c r="Q102" s="312"/>
      <c r="R102" s="312"/>
      <c r="S102" s="312"/>
      <c r="T102" s="312"/>
      <c r="U102" s="312"/>
      <c r="V102" s="312"/>
      <c r="W102" s="312"/>
      <c r="X102" s="312"/>
      <c r="Y102" s="312"/>
      <c r="Z102" s="312"/>
      <c r="AA102" s="312"/>
      <c r="AB102" s="312"/>
      <c r="AC102" s="312"/>
      <c r="AD102" s="312"/>
      <c r="AE102" s="312"/>
      <c r="AF102" s="312"/>
      <c r="AG102" s="312"/>
      <c r="AH102" s="312"/>
      <c r="AI102" s="312"/>
      <c r="AJ102" s="312"/>
      <c r="AK102" s="312"/>
    </row>
    <row r="103" spans="1:37" x14ac:dyDescent="0.2">
      <c r="A103" s="559">
        <v>37</v>
      </c>
      <c r="B103" s="381" t="s">
        <v>1335</v>
      </c>
      <c r="C103" s="398" t="s">
        <v>453</v>
      </c>
      <c r="D103" s="382" t="s">
        <v>1956</v>
      </c>
      <c r="E103" s="400">
        <v>0.1825</v>
      </c>
      <c r="F103" s="399">
        <v>25917636</v>
      </c>
      <c r="G103" s="382">
        <v>30647604</v>
      </c>
      <c r="H103" s="560">
        <v>4729969</v>
      </c>
      <c r="I103" s="561">
        <v>472996900</v>
      </c>
      <c r="J103" s="562" t="s">
        <v>1972</v>
      </c>
      <c r="K103" s="312"/>
      <c r="L103" s="312"/>
      <c r="M103" s="312"/>
      <c r="N103" s="312"/>
      <c r="O103" s="312"/>
      <c r="P103" s="312"/>
      <c r="Q103" s="312"/>
      <c r="R103" s="312"/>
      <c r="S103" s="312"/>
      <c r="T103" s="312"/>
      <c r="U103" s="312"/>
      <c r="V103" s="312"/>
      <c r="W103" s="312"/>
      <c r="X103" s="312"/>
      <c r="Y103" s="312"/>
      <c r="Z103" s="312"/>
      <c r="AA103" s="312"/>
      <c r="AB103" s="312"/>
      <c r="AC103" s="312"/>
      <c r="AD103" s="312"/>
      <c r="AE103" s="312"/>
      <c r="AF103" s="312"/>
      <c r="AG103" s="312"/>
      <c r="AH103" s="312"/>
      <c r="AI103" s="312"/>
      <c r="AJ103" s="312"/>
      <c r="AK103" s="312"/>
    </row>
    <row r="104" spans="1:37" x14ac:dyDescent="0.2">
      <c r="A104" s="168">
        <v>38</v>
      </c>
      <c r="B104" s="375" t="s">
        <v>1170</v>
      </c>
      <c r="C104" s="376" t="s">
        <v>453</v>
      </c>
      <c r="D104" s="377" t="s">
        <v>1755</v>
      </c>
      <c r="E104" s="379">
        <v>0.1741</v>
      </c>
      <c r="F104" s="378">
        <v>4293121</v>
      </c>
      <c r="G104" s="377">
        <v>5040682</v>
      </c>
      <c r="H104" s="556">
        <v>747562</v>
      </c>
      <c r="I104" s="557">
        <v>74756200</v>
      </c>
      <c r="J104" s="558" t="s">
        <v>1972</v>
      </c>
      <c r="K104" s="312"/>
      <c r="L104" s="312"/>
      <c r="M104" s="312"/>
      <c r="N104" s="312"/>
      <c r="O104" s="312"/>
      <c r="P104" s="312"/>
      <c r="Q104" s="312"/>
      <c r="R104" s="312"/>
      <c r="S104" s="312"/>
      <c r="T104" s="312"/>
      <c r="U104" s="312"/>
      <c r="V104" s="312"/>
      <c r="W104" s="312"/>
      <c r="X104" s="312"/>
      <c r="Y104" s="312"/>
      <c r="Z104" s="312"/>
      <c r="AA104" s="312"/>
      <c r="AB104" s="312"/>
      <c r="AC104" s="312"/>
      <c r="AD104" s="312"/>
      <c r="AE104" s="312"/>
      <c r="AF104" s="312"/>
      <c r="AG104" s="312"/>
      <c r="AH104" s="312"/>
      <c r="AI104" s="312"/>
      <c r="AJ104" s="312"/>
      <c r="AK104" s="312"/>
    </row>
    <row r="105" spans="1:37" hidden="1" x14ac:dyDescent="0.2">
      <c r="A105" s="559">
        <v>39</v>
      </c>
      <c r="B105" s="381" t="s">
        <v>2021</v>
      </c>
      <c r="C105" s="398" t="s">
        <v>943</v>
      </c>
      <c r="D105" s="382" t="s">
        <v>1956</v>
      </c>
      <c r="E105" s="400">
        <v>0.1</v>
      </c>
      <c r="F105" s="399">
        <v>66606375</v>
      </c>
      <c r="G105" s="382">
        <v>73267537</v>
      </c>
      <c r="H105" s="560">
        <v>6661163</v>
      </c>
      <c r="I105" s="561">
        <v>66611630</v>
      </c>
      <c r="J105" s="562" t="s">
        <v>1970</v>
      </c>
      <c r="K105" s="312"/>
      <c r="L105" s="312"/>
      <c r="M105" s="312"/>
      <c r="N105" s="312"/>
      <c r="O105" s="312"/>
      <c r="P105" s="312"/>
      <c r="Q105" s="312"/>
      <c r="R105" s="312"/>
      <c r="S105" s="312"/>
      <c r="T105" s="312"/>
      <c r="U105" s="312"/>
      <c r="V105" s="312"/>
      <c r="W105" s="312"/>
      <c r="X105" s="312"/>
      <c r="Y105" s="312"/>
      <c r="Z105" s="312"/>
      <c r="AA105" s="312"/>
      <c r="AB105" s="312"/>
      <c r="AC105" s="312"/>
      <c r="AD105" s="312"/>
      <c r="AE105" s="312"/>
      <c r="AF105" s="312"/>
      <c r="AG105" s="312"/>
      <c r="AH105" s="312"/>
      <c r="AI105" s="312"/>
      <c r="AJ105" s="312"/>
      <c r="AK105" s="312"/>
    </row>
    <row r="106" spans="1:37" x14ac:dyDescent="0.2">
      <c r="A106" s="168">
        <v>40</v>
      </c>
      <c r="B106" s="375" t="s">
        <v>1265</v>
      </c>
      <c r="C106" s="376" t="s">
        <v>453</v>
      </c>
      <c r="D106" s="377" t="s">
        <v>1956</v>
      </c>
      <c r="E106" s="379">
        <v>0.03</v>
      </c>
      <c r="F106" s="378">
        <v>5085101</v>
      </c>
      <c r="G106" s="377">
        <v>5237653</v>
      </c>
      <c r="H106" s="556">
        <v>152553</v>
      </c>
      <c r="I106" s="557">
        <v>15255300</v>
      </c>
      <c r="J106" s="558" t="s">
        <v>1973</v>
      </c>
      <c r="K106" s="312"/>
      <c r="L106" s="312"/>
      <c r="M106" s="312"/>
      <c r="N106" s="312"/>
      <c r="O106" s="312"/>
      <c r="P106" s="312"/>
      <c r="Q106" s="312"/>
      <c r="R106" s="312"/>
      <c r="S106" s="312"/>
      <c r="T106" s="312"/>
      <c r="U106" s="312"/>
      <c r="V106" s="312"/>
      <c r="W106" s="312"/>
      <c r="X106" s="312"/>
      <c r="Y106" s="312"/>
      <c r="Z106" s="312"/>
      <c r="AA106" s="312"/>
      <c r="AB106" s="312"/>
      <c r="AC106" s="312"/>
      <c r="AD106" s="312"/>
      <c r="AE106" s="312"/>
      <c r="AF106" s="312"/>
      <c r="AG106" s="312"/>
      <c r="AH106" s="312"/>
      <c r="AI106" s="312"/>
      <c r="AJ106" s="312"/>
      <c r="AK106" s="312"/>
    </row>
    <row r="107" spans="1:37" hidden="1" x14ac:dyDescent="0.2">
      <c r="A107" s="559">
        <v>41</v>
      </c>
      <c r="B107" s="381" t="s">
        <v>1974</v>
      </c>
      <c r="C107" s="398" t="s">
        <v>936</v>
      </c>
      <c r="D107" s="382" t="s">
        <v>1956</v>
      </c>
      <c r="E107" s="400">
        <v>0.1</v>
      </c>
      <c r="F107" s="399">
        <v>80311171</v>
      </c>
      <c r="G107" s="382">
        <v>88342287</v>
      </c>
      <c r="H107" s="560">
        <v>8031117</v>
      </c>
      <c r="I107" s="561">
        <v>803111700</v>
      </c>
      <c r="J107" s="562" t="s">
        <v>1975</v>
      </c>
      <c r="K107" s="312"/>
      <c r="L107" s="312"/>
      <c r="M107" s="312"/>
      <c r="N107" s="312"/>
      <c r="O107" s="312"/>
      <c r="P107" s="312"/>
      <c r="Q107" s="312"/>
      <c r="R107" s="312"/>
      <c r="S107" s="312"/>
      <c r="T107" s="312"/>
      <c r="U107" s="312"/>
      <c r="V107" s="312"/>
      <c r="W107" s="312"/>
      <c r="X107" s="312"/>
      <c r="Y107" s="312"/>
      <c r="Z107" s="312"/>
      <c r="AA107" s="312"/>
      <c r="AB107" s="312"/>
      <c r="AC107" s="312"/>
      <c r="AD107" s="312"/>
      <c r="AE107" s="312"/>
      <c r="AF107" s="312"/>
      <c r="AG107" s="312"/>
      <c r="AH107" s="312"/>
      <c r="AI107" s="312"/>
      <c r="AJ107" s="312"/>
      <c r="AK107" s="312"/>
    </row>
    <row r="108" spans="1:37" hidden="1" x14ac:dyDescent="0.2">
      <c r="A108" s="168">
        <v>42</v>
      </c>
      <c r="B108" s="375" t="s">
        <v>1976</v>
      </c>
      <c r="C108" s="376" t="s">
        <v>1060</v>
      </c>
      <c r="D108" s="377" t="s">
        <v>1956</v>
      </c>
      <c r="E108" s="379">
        <v>0.2</v>
      </c>
      <c r="F108" s="378">
        <v>39651133</v>
      </c>
      <c r="G108" s="377">
        <v>47581359</v>
      </c>
      <c r="H108" s="556">
        <v>7930226.2999999998</v>
      </c>
      <c r="I108" s="557">
        <v>793022630</v>
      </c>
      <c r="J108" s="558" t="s">
        <v>1977</v>
      </c>
      <c r="K108" s="312"/>
      <c r="L108" s="312"/>
      <c r="M108" s="312"/>
      <c r="N108" s="312"/>
      <c r="O108" s="312"/>
      <c r="P108" s="312"/>
      <c r="Q108" s="312"/>
      <c r="R108" s="312"/>
      <c r="S108" s="312"/>
      <c r="T108" s="312"/>
      <c r="U108" s="312"/>
      <c r="V108" s="312"/>
      <c r="W108" s="312"/>
      <c r="X108" s="312"/>
      <c r="Y108" s="312"/>
      <c r="Z108" s="312"/>
      <c r="AA108" s="312"/>
      <c r="AB108" s="312"/>
      <c r="AC108" s="312"/>
      <c r="AD108" s="312"/>
      <c r="AE108" s="312"/>
      <c r="AF108" s="312"/>
      <c r="AG108" s="312"/>
      <c r="AH108" s="312"/>
      <c r="AI108" s="312"/>
      <c r="AJ108" s="312"/>
      <c r="AK108" s="312"/>
    </row>
    <row r="109" spans="1:37" hidden="1" x14ac:dyDescent="0.2">
      <c r="A109" s="559">
        <v>43</v>
      </c>
      <c r="B109" s="381" t="s">
        <v>1547</v>
      </c>
      <c r="C109" s="398" t="s">
        <v>936</v>
      </c>
      <c r="D109" s="382" t="s">
        <v>1956</v>
      </c>
      <c r="E109" s="400">
        <v>1.0023300000000001E-2</v>
      </c>
      <c r="F109" s="399">
        <v>104696007</v>
      </c>
      <c r="G109" s="382">
        <v>105726955</v>
      </c>
      <c r="H109" s="560">
        <v>1030948.75</v>
      </c>
      <c r="I109" s="561">
        <v>103094875</v>
      </c>
      <c r="J109" s="562" t="s">
        <v>1978</v>
      </c>
      <c r="K109" s="312"/>
      <c r="L109" s="312"/>
      <c r="M109" s="312"/>
      <c r="N109" s="312"/>
      <c r="O109" s="312"/>
      <c r="P109" s="312"/>
      <c r="Q109" s="312"/>
      <c r="R109" s="312"/>
      <c r="S109" s="312"/>
      <c r="T109" s="312"/>
      <c r="U109" s="312"/>
      <c r="V109" s="312"/>
      <c r="W109" s="312"/>
      <c r="X109" s="312"/>
      <c r="Y109" s="312"/>
      <c r="Z109" s="312"/>
      <c r="AA109" s="312"/>
      <c r="AB109" s="312"/>
      <c r="AC109" s="312"/>
      <c r="AD109" s="312"/>
      <c r="AE109" s="312"/>
      <c r="AF109" s="312"/>
      <c r="AG109" s="312"/>
      <c r="AH109" s="312"/>
      <c r="AI109" s="312"/>
      <c r="AJ109" s="312"/>
      <c r="AK109" s="312"/>
    </row>
    <row r="110" spans="1:37" hidden="1" x14ac:dyDescent="0.2">
      <c r="A110" s="168">
        <v>44</v>
      </c>
      <c r="B110" s="375" t="s">
        <v>1979</v>
      </c>
      <c r="C110" s="376" t="s">
        <v>1600</v>
      </c>
      <c r="D110" s="377" t="s">
        <v>1956</v>
      </c>
      <c r="E110" s="379">
        <v>0.25</v>
      </c>
      <c r="F110" s="378">
        <v>6300723</v>
      </c>
      <c r="G110" s="377">
        <v>7872792</v>
      </c>
      <c r="H110" s="556">
        <v>1572069.82</v>
      </c>
      <c r="I110" s="557">
        <v>157206982</v>
      </c>
      <c r="J110" s="558" t="s">
        <v>1978</v>
      </c>
      <c r="K110" s="312"/>
      <c r="L110" s="312"/>
      <c r="M110" s="312"/>
      <c r="N110" s="312"/>
      <c r="O110" s="312"/>
      <c r="P110" s="312"/>
      <c r="Q110" s="312"/>
      <c r="R110" s="312"/>
      <c r="S110" s="312"/>
      <c r="T110" s="312"/>
      <c r="U110" s="312"/>
      <c r="V110" s="312"/>
      <c r="W110" s="312"/>
      <c r="X110" s="312"/>
      <c r="Y110" s="312"/>
      <c r="Z110" s="312"/>
      <c r="AA110" s="312"/>
      <c r="AB110" s="312"/>
      <c r="AC110" s="312"/>
      <c r="AD110" s="312"/>
      <c r="AE110" s="312"/>
      <c r="AF110" s="312"/>
      <c r="AG110" s="312"/>
      <c r="AH110" s="312"/>
      <c r="AI110" s="312"/>
      <c r="AJ110" s="312"/>
      <c r="AK110" s="312"/>
    </row>
    <row r="111" spans="1:37" hidden="1" x14ac:dyDescent="0.2">
      <c r="A111" s="559">
        <v>45</v>
      </c>
      <c r="B111" s="381" t="s">
        <v>1801</v>
      </c>
      <c r="C111" s="398" t="s">
        <v>1600</v>
      </c>
      <c r="D111" s="382" t="s">
        <v>1956</v>
      </c>
      <c r="E111" s="400">
        <v>0.25</v>
      </c>
      <c r="F111" s="399">
        <v>1203561</v>
      </c>
      <c r="G111" s="382">
        <v>1508830</v>
      </c>
      <c r="H111" s="560">
        <v>305270</v>
      </c>
      <c r="I111" s="561">
        <v>30527000</v>
      </c>
      <c r="J111" s="562" t="s">
        <v>1980</v>
      </c>
      <c r="K111" s="312"/>
      <c r="L111" s="312"/>
      <c r="M111" s="312"/>
      <c r="N111" s="312"/>
      <c r="O111" s="312"/>
      <c r="P111" s="312"/>
      <c r="Q111" s="312"/>
      <c r="R111" s="312"/>
      <c r="S111" s="312"/>
      <c r="T111" s="312"/>
      <c r="U111" s="312"/>
      <c r="V111" s="312"/>
      <c r="W111" s="312"/>
      <c r="X111" s="312"/>
      <c r="Y111" s="312"/>
      <c r="Z111" s="312"/>
      <c r="AA111" s="312"/>
      <c r="AB111" s="312"/>
      <c r="AC111" s="312"/>
      <c r="AD111" s="312"/>
      <c r="AE111" s="312"/>
      <c r="AF111" s="312"/>
      <c r="AG111" s="312"/>
      <c r="AH111" s="312"/>
      <c r="AI111" s="312"/>
      <c r="AJ111" s="312"/>
      <c r="AK111" s="312"/>
    </row>
    <row r="112" spans="1:37" hidden="1" x14ac:dyDescent="0.2">
      <c r="A112" s="168">
        <v>46</v>
      </c>
      <c r="B112" s="375" t="s">
        <v>891</v>
      </c>
      <c r="C112" s="376" t="s">
        <v>1060</v>
      </c>
      <c r="D112" s="377" t="s">
        <v>1956</v>
      </c>
      <c r="E112" s="379">
        <v>0.1</v>
      </c>
      <c r="F112" s="378">
        <v>22186721</v>
      </c>
      <c r="G112" s="377">
        <v>24405554</v>
      </c>
      <c r="H112" s="556">
        <v>2218834</v>
      </c>
      <c r="I112" s="557">
        <v>221883400</v>
      </c>
      <c r="J112" s="558" t="s">
        <v>1980</v>
      </c>
      <c r="K112" s="312"/>
      <c r="L112" s="312"/>
      <c r="M112" s="312"/>
      <c r="N112" s="312"/>
      <c r="O112" s="312"/>
      <c r="P112" s="312"/>
      <c r="Q112" s="312"/>
      <c r="R112" s="312"/>
      <c r="S112" s="312"/>
      <c r="T112" s="312"/>
      <c r="U112" s="312"/>
      <c r="V112" s="312"/>
      <c r="W112" s="312"/>
      <c r="X112" s="312"/>
      <c r="Y112" s="312"/>
      <c r="Z112" s="312"/>
      <c r="AA112" s="312"/>
      <c r="AB112" s="312"/>
      <c r="AC112" s="312"/>
      <c r="AD112" s="312"/>
      <c r="AE112" s="312"/>
      <c r="AF112" s="312"/>
      <c r="AG112" s="312"/>
      <c r="AH112" s="312"/>
      <c r="AI112" s="312"/>
      <c r="AJ112" s="312"/>
      <c r="AK112" s="312"/>
    </row>
    <row r="113" spans="1:37" x14ac:dyDescent="0.2">
      <c r="A113" s="559">
        <v>47</v>
      </c>
      <c r="B113" s="381" t="s">
        <v>1981</v>
      </c>
      <c r="C113" s="398" t="s">
        <v>453</v>
      </c>
      <c r="D113" s="382" t="s">
        <v>1755</v>
      </c>
      <c r="E113" s="400">
        <v>5.6300000000000003E-2</v>
      </c>
      <c r="F113" s="399">
        <v>4719466</v>
      </c>
      <c r="G113" s="382">
        <v>5000274</v>
      </c>
      <c r="H113" s="560">
        <v>280808.16600000003</v>
      </c>
      <c r="I113" s="561">
        <v>28080816.600000001</v>
      </c>
      <c r="J113" s="562" t="s">
        <v>1982</v>
      </c>
      <c r="K113" s="312"/>
      <c r="L113" s="312"/>
      <c r="M113" s="312"/>
      <c r="N113" s="312"/>
      <c r="O113" s="312"/>
      <c r="P113" s="312"/>
      <c r="Q113" s="312"/>
      <c r="R113" s="312"/>
      <c r="S113" s="312"/>
      <c r="T113" s="312"/>
      <c r="U113" s="312"/>
      <c r="V113" s="312"/>
      <c r="W113" s="312"/>
      <c r="X113" s="312"/>
      <c r="Y113" s="312"/>
      <c r="Z113" s="312"/>
      <c r="AA113" s="312"/>
      <c r="AB113" s="312"/>
      <c r="AC113" s="312"/>
      <c r="AD113" s="312"/>
      <c r="AE113" s="312"/>
      <c r="AF113" s="312"/>
      <c r="AG113" s="312"/>
      <c r="AH113" s="312"/>
      <c r="AI113" s="312"/>
      <c r="AJ113" s="312"/>
      <c r="AK113" s="312"/>
    </row>
    <row r="114" spans="1:37" hidden="1" x14ac:dyDescent="0.2">
      <c r="A114" s="168">
        <v>48</v>
      </c>
      <c r="B114" s="375" t="s">
        <v>1983</v>
      </c>
      <c r="C114" s="376" t="s">
        <v>1600</v>
      </c>
      <c r="D114" s="377" t="s">
        <v>1956</v>
      </c>
      <c r="E114" s="379">
        <v>0.1</v>
      </c>
      <c r="F114" s="378">
        <v>7031006</v>
      </c>
      <c r="G114" s="377">
        <v>7734105</v>
      </c>
      <c r="H114" s="556">
        <v>703100.40179999999</v>
      </c>
      <c r="I114" s="557">
        <v>70310040.179999992</v>
      </c>
      <c r="J114" s="558" t="s">
        <v>1982</v>
      </c>
      <c r="K114" s="312"/>
      <c r="L114" s="312"/>
      <c r="M114" s="312"/>
      <c r="N114" s="312"/>
      <c r="O114" s="312"/>
      <c r="P114" s="312"/>
      <c r="Q114" s="312"/>
      <c r="R114" s="312"/>
      <c r="S114" s="312"/>
      <c r="T114" s="312"/>
      <c r="U114" s="312"/>
      <c r="V114" s="312"/>
      <c r="W114" s="312"/>
      <c r="X114" s="312"/>
      <c r="Y114" s="312"/>
      <c r="Z114" s="312"/>
      <c r="AA114" s="312"/>
      <c r="AB114" s="312"/>
      <c r="AC114" s="312"/>
      <c r="AD114" s="312"/>
      <c r="AE114" s="312"/>
      <c r="AF114" s="312"/>
      <c r="AG114" s="312"/>
      <c r="AH114" s="312"/>
      <c r="AI114" s="312"/>
      <c r="AJ114" s="312"/>
      <c r="AK114" s="312"/>
    </row>
    <row r="115" spans="1:37" x14ac:dyDescent="0.2">
      <c r="A115" s="559">
        <v>49</v>
      </c>
      <c r="B115" s="381" t="s">
        <v>1146</v>
      </c>
      <c r="C115" s="398" t="s">
        <v>453</v>
      </c>
      <c r="D115" s="382" t="s">
        <v>1956</v>
      </c>
      <c r="E115" s="400">
        <v>0.35</v>
      </c>
      <c r="F115" s="399">
        <v>2105905</v>
      </c>
      <c r="G115" s="382">
        <v>2842970</v>
      </c>
      <c r="H115" s="560">
        <v>737066</v>
      </c>
      <c r="I115" s="561">
        <v>73706600</v>
      </c>
      <c r="J115" s="562" t="s">
        <v>1918</v>
      </c>
      <c r="K115" s="312"/>
      <c r="L115" s="312"/>
      <c r="M115" s="312"/>
      <c r="N115" s="312"/>
      <c r="O115" s="312"/>
      <c r="P115" s="312"/>
      <c r="Q115" s="312"/>
      <c r="R115" s="312"/>
      <c r="S115" s="312"/>
      <c r="T115" s="312"/>
      <c r="U115" s="312"/>
      <c r="V115" s="312"/>
      <c r="W115" s="312"/>
      <c r="X115" s="312"/>
      <c r="Y115" s="312"/>
      <c r="Z115" s="312"/>
      <c r="AA115" s="312"/>
      <c r="AB115" s="312"/>
      <c r="AC115" s="312"/>
      <c r="AD115" s="312"/>
      <c r="AE115" s="312"/>
      <c r="AF115" s="312"/>
      <c r="AG115" s="312"/>
      <c r="AH115" s="312"/>
      <c r="AI115" s="312"/>
      <c r="AJ115" s="312"/>
      <c r="AK115" s="312"/>
    </row>
    <row r="116" spans="1:37" hidden="1" x14ac:dyDescent="0.2">
      <c r="A116" s="168">
        <v>50</v>
      </c>
      <c r="B116" s="375" t="s">
        <v>524</v>
      </c>
      <c r="C116" s="376" t="s">
        <v>936</v>
      </c>
      <c r="D116" s="377" t="s">
        <v>1956</v>
      </c>
      <c r="E116" s="379">
        <v>3.5999999999999997E-2</v>
      </c>
      <c r="F116" s="378">
        <v>80796191</v>
      </c>
      <c r="G116" s="377">
        <v>83710648</v>
      </c>
      <c r="H116" s="556">
        <v>2914457.73</v>
      </c>
      <c r="I116" s="557">
        <v>291445773</v>
      </c>
      <c r="J116" s="558" t="s">
        <v>1918</v>
      </c>
      <c r="K116" s="312"/>
      <c r="L116" s="312"/>
      <c r="M116" s="312"/>
      <c r="N116" s="312"/>
      <c r="O116" s="312"/>
      <c r="P116" s="312"/>
      <c r="Q116" s="312"/>
      <c r="R116" s="312"/>
      <c r="S116" s="312"/>
      <c r="T116" s="312"/>
      <c r="U116" s="312"/>
      <c r="V116" s="312"/>
      <c r="W116" s="312"/>
      <c r="X116" s="312"/>
      <c r="Y116" s="312"/>
      <c r="Z116" s="312"/>
      <c r="AA116" s="312"/>
      <c r="AB116" s="312"/>
      <c r="AC116" s="312"/>
      <c r="AD116" s="312"/>
      <c r="AE116" s="312"/>
      <c r="AF116" s="312"/>
      <c r="AG116" s="312"/>
      <c r="AH116" s="312"/>
      <c r="AI116" s="312"/>
      <c r="AJ116" s="312"/>
      <c r="AK116" s="312"/>
    </row>
    <row r="117" spans="1:37" hidden="1" x14ac:dyDescent="0.2">
      <c r="A117" s="559">
        <v>51</v>
      </c>
      <c r="B117" s="381" t="s">
        <v>539</v>
      </c>
      <c r="C117" s="398" t="s">
        <v>936</v>
      </c>
      <c r="D117" s="382" t="s">
        <v>1956</v>
      </c>
      <c r="E117" s="400">
        <v>0.1</v>
      </c>
      <c r="F117" s="399">
        <v>87437844</v>
      </c>
      <c r="G117" s="382">
        <v>96181628</v>
      </c>
      <c r="H117" s="560">
        <v>8743784.2200000007</v>
      </c>
      <c r="I117" s="561">
        <v>874378422.00000012</v>
      </c>
      <c r="J117" s="562" t="s">
        <v>1918</v>
      </c>
      <c r="K117" s="312"/>
      <c r="L117" s="312"/>
      <c r="M117" s="312"/>
      <c r="N117" s="312"/>
      <c r="O117" s="312"/>
      <c r="P117" s="312"/>
      <c r="Q117" s="312"/>
      <c r="R117" s="312"/>
      <c r="S117" s="312"/>
      <c r="T117" s="312"/>
      <c r="U117" s="312"/>
      <c r="V117" s="312"/>
      <c r="W117" s="312"/>
      <c r="X117" s="312"/>
      <c r="Y117" s="312"/>
      <c r="Z117" s="312"/>
      <c r="AA117" s="312"/>
      <c r="AB117" s="312"/>
      <c r="AC117" s="312"/>
      <c r="AD117" s="312"/>
      <c r="AE117" s="312"/>
      <c r="AF117" s="312"/>
      <c r="AG117" s="312"/>
      <c r="AH117" s="312"/>
      <c r="AI117" s="312"/>
      <c r="AJ117" s="312"/>
      <c r="AK117" s="312"/>
    </row>
    <row r="118" spans="1:37" x14ac:dyDescent="0.2">
      <c r="A118" s="168">
        <v>52</v>
      </c>
      <c r="B118" s="375" t="s">
        <v>1984</v>
      </c>
      <c r="C118" s="376" t="s">
        <v>453</v>
      </c>
      <c r="D118" s="377" t="s">
        <v>1956</v>
      </c>
      <c r="E118" s="379">
        <v>0.04</v>
      </c>
      <c r="F118" s="378">
        <v>25063852</v>
      </c>
      <c r="G118" s="377">
        <v>26066405</v>
      </c>
      <c r="H118" s="556">
        <v>1002554</v>
      </c>
      <c r="I118" s="557">
        <v>100255400</v>
      </c>
      <c r="J118" s="558" t="s">
        <v>1918</v>
      </c>
      <c r="K118" s="312"/>
      <c r="L118" s="312"/>
      <c r="M118" s="312"/>
      <c r="N118" s="312"/>
      <c r="O118" s="312"/>
      <c r="P118" s="312"/>
      <c r="Q118" s="312"/>
      <c r="R118" s="312"/>
      <c r="S118" s="312"/>
      <c r="T118" s="312"/>
      <c r="U118" s="312"/>
      <c r="V118" s="312"/>
      <c r="W118" s="312"/>
      <c r="X118" s="312"/>
      <c r="Y118" s="312"/>
      <c r="Z118" s="312"/>
      <c r="AA118" s="312"/>
      <c r="AB118" s="312"/>
      <c r="AC118" s="312"/>
      <c r="AD118" s="312"/>
      <c r="AE118" s="312"/>
      <c r="AF118" s="312"/>
      <c r="AG118" s="312"/>
      <c r="AH118" s="312"/>
      <c r="AI118" s="312"/>
      <c r="AJ118" s="312"/>
      <c r="AK118" s="312"/>
    </row>
    <row r="119" spans="1:37" hidden="1" x14ac:dyDescent="0.2">
      <c r="A119" s="559">
        <v>53</v>
      </c>
      <c r="B119" s="381" t="s">
        <v>1948</v>
      </c>
      <c r="C119" s="398" t="s">
        <v>936</v>
      </c>
      <c r="D119" s="382" t="s">
        <v>1956</v>
      </c>
      <c r="E119" s="400">
        <v>0.14000000000000001</v>
      </c>
      <c r="F119" s="399">
        <v>70728961</v>
      </c>
      <c r="G119" s="382">
        <v>80631014</v>
      </c>
      <c r="H119" s="560">
        <v>9902054</v>
      </c>
      <c r="I119" s="561">
        <v>990205400</v>
      </c>
      <c r="J119" s="562" t="s">
        <v>1985</v>
      </c>
      <c r="K119" s="312"/>
      <c r="L119" s="312"/>
      <c r="M119" s="312"/>
      <c r="N119" s="312"/>
      <c r="O119" s="312"/>
      <c r="P119" s="312"/>
      <c r="Q119" s="312"/>
      <c r="R119" s="312"/>
      <c r="S119" s="312"/>
      <c r="T119" s="312"/>
      <c r="U119" s="312"/>
      <c r="V119" s="312"/>
      <c r="W119" s="312"/>
      <c r="X119" s="312"/>
      <c r="Y119" s="312"/>
      <c r="Z119" s="312"/>
      <c r="AA119" s="312"/>
      <c r="AB119" s="312"/>
      <c r="AC119" s="312"/>
      <c r="AD119" s="312"/>
      <c r="AE119" s="312"/>
      <c r="AF119" s="312"/>
      <c r="AG119" s="312"/>
      <c r="AH119" s="312"/>
      <c r="AI119" s="312"/>
      <c r="AJ119" s="312"/>
      <c r="AK119" s="312"/>
    </row>
    <row r="120" spans="1:37" hidden="1" x14ac:dyDescent="0.2">
      <c r="A120" s="168">
        <v>54</v>
      </c>
      <c r="B120" s="375" t="s">
        <v>395</v>
      </c>
      <c r="C120" s="376" t="s">
        <v>936</v>
      </c>
      <c r="D120" s="377" t="s">
        <v>1956</v>
      </c>
      <c r="E120" s="379">
        <v>0.05</v>
      </c>
      <c r="F120" s="378">
        <v>84643854</v>
      </c>
      <c r="G120" s="377">
        <v>88876046</v>
      </c>
      <c r="H120" s="556">
        <v>4232192.6399999997</v>
      </c>
      <c r="I120" s="557">
        <v>423219263.99999994</v>
      </c>
      <c r="J120" s="558" t="s">
        <v>1985</v>
      </c>
      <c r="K120" s="312"/>
      <c r="L120" s="312"/>
      <c r="M120" s="312"/>
      <c r="N120" s="312"/>
      <c r="O120" s="312"/>
      <c r="P120" s="312"/>
      <c r="Q120" s="312"/>
      <c r="R120" s="312"/>
      <c r="S120" s="312"/>
      <c r="T120" s="312"/>
      <c r="U120" s="312"/>
      <c r="V120" s="312"/>
      <c r="W120" s="312"/>
      <c r="X120" s="312"/>
      <c r="Y120" s="312"/>
      <c r="Z120" s="312"/>
      <c r="AA120" s="312"/>
      <c r="AB120" s="312"/>
      <c r="AC120" s="312"/>
      <c r="AD120" s="312"/>
      <c r="AE120" s="312"/>
      <c r="AF120" s="312"/>
      <c r="AG120" s="312"/>
      <c r="AH120" s="312"/>
      <c r="AI120" s="312"/>
      <c r="AJ120" s="312"/>
      <c r="AK120" s="312"/>
    </row>
    <row r="121" spans="1:37" hidden="1" x14ac:dyDescent="0.2">
      <c r="A121" s="559">
        <v>55</v>
      </c>
      <c r="B121" s="381" t="s">
        <v>1563</v>
      </c>
      <c r="C121" s="398" t="s">
        <v>1600</v>
      </c>
      <c r="D121" s="382" t="s">
        <v>1956</v>
      </c>
      <c r="E121" s="400">
        <v>0.1</v>
      </c>
      <c r="F121" s="399">
        <v>5759201</v>
      </c>
      <c r="G121" s="382">
        <v>6335120</v>
      </c>
      <c r="H121" s="560">
        <v>575920</v>
      </c>
      <c r="I121" s="561">
        <v>57592000</v>
      </c>
      <c r="J121" s="562" t="s">
        <v>1986</v>
      </c>
      <c r="K121" s="312"/>
      <c r="L121" s="312"/>
      <c r="M121" s="312"/>
      <c r="N121" s="312"/>
      <c r="O121" s="312"/>
      <c r="P121" s="312"/>
      <c r="Q121" s="312"/>
      <c r="R121" s="312"/>
      <c r="S121" s="312"/>
      <c r="T121" s="312"/>
      <c r="U121" s="312"/>
      <c r="V121" s="312"/>
      <c r="W121" s="312"/>
      <c r="X121" s="312"/>
      <c r="Y121" s="312"/>
      <c r="Z121" s="312"/>
      <c r="AA121" s="312"/>
      <c r="AB121" s="312"/>
      <c r="AC121" s="312"/>
      <c r="AD121" s="312"/>
      <c r="AE121" s="312"/>
      <c r="AF121" s="312"/>
      <c r="AG121" s="312"/>
      <c r="AH121" s="312"/>
      <c r="AI121" s="312"/>
      <c r="AJ121" s="312"/>
      <c r="AK121" s="312"/>
    </row>
    <row r="122" spans="1:37" hidden="1" x14ac:dyDescent="0.2">
      <c r="A122" s="168">
        <v>56</v>
      </c>
      <c r="B122" s="375" t="s">
        <v>1987</v>
      </c>
      <c r="C122" s="706" t="s">
        <v>2464</v>
      </c>
      <c r="D122" s="377" t="s">
        <v>1956</v>
      </c>
      <c r="E122" s="379">
        <v>0.1</v>
      </c>
      <c r="F122" s="378">
        <v>100000001</v>
      </c>
      <c r="G122" s="377">
        <v>110000000</v>
      </c>
      <c r="H122" s="556">
        <v>10000000</v>
      </c>
      <c r="I122" s="557">
        <v>1000000000</v>
      </c>
      <c r="J122" s="558" t="s">
        <v>1986</v>
      </c>
      <c r="K122" s="312"/>
      <c r="L122" s="312"/>
      <c r="M122" s="312"/>
      <c r="N122" s="312"/>
      <c r="O122" s="312"/>
      <c r="P122" s="312"/>
      <c r="Q122" s="312"/>
      <c r="R122" s="312"/>
      <c r="S122" s="312"/>
      <c r="T122" s="312"/>
      <c r="U122" s="312"/>
      <c r="V122" s="312"/>
      <c r="W122" s="312"/>
      <c r="X122" s="312"/>
      <c r="Y122" s="312"/>
      <c r="Z122" s="312"/>
      <c r="AA122" s="312"/>
      <c r="AB122" s="312"/>
      <c r="AC122" s="312"/>
      <c r="AD122" s="312"/>
      <c r="AE122" s="312"/>
      <c r="AF122" s="312"/>
      <c r="AG122" s="312"/>
      <c r="AH122" s="312"/>
      <c r="AI122" s="312"/>
      <c r="AJ122" s="312"/>
      <c r="AK122" s="312"/>
    </row>
    <row r="123" spans="1:37" hidden="1" x14ac:dyDescent="0.2">
      <c r="A123" s="559">
        <v>57</v>
      </c>
      <c r="B123" s="381" t="s">
        <v>1560</v>
      </c>
      <c r="C123" s="398" t="s">
        <v>936</v>
      </c>
      <c r="D123" s="382" t="s">
        <v>1956</v>
      </c>
      <c r="E123" s="400">
        <v>0.16</v>
      </c>
      <c r="F123" s="399">
        <v>88883762</v>
      </c>
      <c r="G123" s="382">
        <v>103105163</v>
      </c>
      <c r="H123" s="560">
        <v>14221401.33</v>
      </c>
      <c r="I123" s="561">
        <v>1422140133</v>
      </c>
      <c r="J123" s="562" t="s">
        <v>1986</v>
      </c>
      <c r="K123" s="312"/>
      <c r="L123" s="312"/>
      <c r="M123" s="312"/>
      <c r="N123" s="312"/>
      <c r="O123" s="312"/>
      <c r="P123" s="312"/>
      <c r="Q123" s="312"/>
      <c r="R123" s="312"/>
      <c r="S123" s="312"/>
      <c r="T123" s="312"/>
      <c r="U123" s="312"/>
      <c r="V123" s="312"/>
      <c r="W123" s="312"/>
      <c r="X123" s="312"/>
      <c r="Y123" s="312"/>
      <c r="Z123" s="312"/>
      <c r="AA123" s="312"/>
      <c r="AB123" s="312"/>
      <c r="AC123" s="312"/>
      <c r="AD123" s="312"/>
      <c r="AE123" s="312"/>
      <c r="AF123" s="312"/>
      <c r="AG123" s="312"/>
      <c r="AH123" s="312"/>
      <c r="AI123" s="312"/>
      <c r="AJ123" s="312"/>
      <c r="AK123" s="312"/>
    </row>
    <row r="124" spans="1:37" hidden="1" x14ac:dyDescent="0.2">
      <c r="A124" s="168">
        <v>58</v>
      </c>
      <c r="B124" s="375" t="s">
        <v>1988</v>
      </c>
      <c r="C124" s="376" t="s">
        <v>1600</v>
      </c>
      <c r="D124" s="377" t="s">
        <v>1956</v>
      </c>
      <c r="E124" s="379">
        <v>6.6667000000000004E-2</v>
      </c>
      <c r="F124" s="378">
        <v>568801</v>
      </c>
      <c r="G124" s="377">
        <v>606720</v>
      </c>
      <c r="H124" s="556">
        <v>37920</v>
      </c>
      <c r="I124" s="557">
        <v>3792000</v>
      </c>
      <c r="J124" s="558" t="s">
        <v>1989</v>
      </c>
      <c r="K124" s="312"/>
      <c r="L124" s="312"/>
      <c r="M124" s="312"/>
      <c r="N124" s="312"/>
      <c r="O124" s="312"/>
      <c r="P124" s="312"/>
      <c r="Q124" s="312"/>
      <c r="R124" s="312"/>
      <c r="S124" s="312"/>
      <c r="T124" s="312"/>
      <c r="U124" s="312"/>
      <c r="V124" s="312"/>
      <c r="W124" s="312"/>
      <c r="X124" s="312"/>
      <c r="Y124" s="312"/>
      <c r="Z124" s="312"/>
      <c r="AA124" s="312"/>
      <c r="AB124" s="312"/>
      <c r="AC124" s="312"/>
      <c r="AD124" s="312"/>
      <c r="AE124" s="312"/>
      <c r="AF124" s="312"/>
      <c r="AG124" s="312"/>
      <c r="AH124" s="312"/>
      <c r="AI124" s="312"/>
      <c r="AJ124" s="312"/>
      <c r="AK124" s="312"/>
    </row>
    <row r="125" spans="1:37" x14ac:dyDescent="0.2">
      <c r="A125" s="559">
        <v>59</v>
      </c>
      <c r="B125" s="381" t="s">
        <v>1418</v>
      </c>
      <c r="C125" s="398" t="s">
        <v>453</v>
      </c>
      <c r="D125" s="382" t="s">
        <v>1956</v>
      </c>
      <c r="E125" s="400">
        <v>0.03</v>
      </c>
      <c r="F125" s="399">
        <v>5000001</v>
      </c>
      <c r="G125" s="382">
        <v>5150000</v>
      </c>
      <c r="H125" s="560">
        <v>150000</v>
      </c>
      <c r="I125" s="561">
        <v>15000000</v>
      </c>
      <c r="J125" s="562" t="s">
        <v>1990</v>
      </c>
      <c r="K125" s="312"/>
      <c r="L125" s="312"/>
      <c r="M125" s="312"/>
      <c r="N125" s="312"/>
      <c r="O125" s="312"/>
      <c r="P125" s="312"/>
      <c r="Q125" s="312"/>
      <c r="R125" s="312"/>
      <c r="S125" s="312"/>
      <c r="T125" s="312"/>
      <c r="U125" s="312"/>
      <c r="V125" s="312"/>
      <c r="W125" s="312"/>
      <c r="X125" s="312"/>
      <c r="Y125" s="312"/>
      <c r="Z125" s="312"/>
      <c r="AA125" s="312"/>
      <c r="AB125" s="312"/>
      <c r="AC125" s="312"/>
      <c r="AD125" s="312"/>
      <c r="AE125" s="312"/>
      <c r="AF125" s="312"/>
      <c r="AG125" s="312"/>
      <c r="AH125" s="312"/>
      <c r="AI125" s="312"/>
      <c r="AJ125" s="312"/>
      <c r="AK125" s="312"/>
    </row>
    <row r="126" spans="1:37" hidden="1" x14ac:dyDescent="0.2">
      <c r="A126" s="168">
        <v>60</v>
      </c>
      <c r="B126" s="375" t="s">
        <v>1818</v>
      </c>
      <c r="C126" s="376" t="s">
        <v>1600</v>
      </c>
      <c r="D126" s="377" t="s">
        <v>1956</v>
      </c>
      <c r="E126" s="379">
        <v>0.1</v>
      </c>
      <c r="F126" s="378">
        <v>7267261</v>
      </c>
      <c r="G126" s="377">
        <v>7993986</v>
      </c>
      <c r="H126" s="556">
        <v>726726</v>
      </c>
      <c r="I126" s="557">
        <v>72672600</v>
      </c>
      <c r="J126" s="558" t="s">
        <v>1990</v>
      </c>
      <c r="K126" s="312"/>
      <c r="L126" s="312"/>
      <c r="M126" s="312"/>
      <c r="N126" s="312"/>
      <c r="O126" s="312"/>
      <c r="P126" s="312"/>
      <c r="Q126" s="312"/>
      <c r="R126" s="312"/>
      <c r="S126" s="312"/>
      <c r="T126" s="312"/>
      <c r="U126" s="312"/>
      <c r="V126" s="312"/>
      <c r="W126" s="312"/>
      <c r="X126" s="312"/>
      <c r="Y126" s="312"/>
      <c r="Z126" s="312"/>
      <c r="AA126" s="312"/>
      <c r="AB126" s="312"/>
      <c r="AC126" s="312"/>
      <c r="AD126" s="312"/>
      <c r="AE126" s="312"/>
      <c r="AF126" s="312"/>
      <c r="AG126" s="312"/>
      <c r="AH126" s="312"/>
      <c r="AI126" s="312"/>
      <c r="AJ126" s="312"/>
      <c r="AK126" s="312"/>
    </row>
    <row r="127" spans="1:37" hidden="1" x14ac:dyDescent="0.2">
      <c r="A127" s="559">
        <v>61</v>
      </c>
      <c r="B127" s="381" t="s">
        <v>1953</v>
      </c>
      <c r="C127" s="398" t="s">
        <v>449</v>
      </c>
      <c r="D127" s="382" t="s">
        <v>1956</v>
      </c>
      <c r="E127" s="400">
        <v>1.23E-2</v>
      </c>
      <c r="F127" s="399">
        <v>8001501</v>
      </c>
      <c r="G127" s="382">
        <v>8100000</v>
      </c>
      <c r="H127" s="560">
        <v>98500</v>
      </c>
      <c r="I127" s="561">
        <v>9850000</v>
      </c>
      <c r="J127" s="562" t="s">
        <v>1990</v>
      </c>
      <c r="K127" s="312"/>
      <c r="L127" s="312"/>
      <c r="M127" s="312"/>
      <c r="N127" s="312"/>
      <c r="O127" s="312"/>
      <c r="P127" s="312"/>
      <c r="Q127" s="312"/>
      <c r="R127" s="312"/>
      <c r="S127" s="312"/>
      <c r="T127" s="312"/>
      <c r="U127" s="312"/>
      <c r="V127" s="312"/>
      <c r="W127" s="312"/>
      <c r="X127" s="312"/>
      <c r="Y127" s="312"/>
      <c r="Z127" s="312"/>
      <c r="AA127" s="312"/>
      <c r="AB127" s="312"/>
      <c r="AC127" s="312"/>
      <c r="AD127" s="312"/>
      <c r="AE127" s="312"/>
      <c r="AF127" s="312"/>
      <c r="AG127" s="312"/>
      <c r="AH127" s="312"/>
      <c r="AI127" s="312"/>
      <c r="AJ127" s="312"/>
      <c r="AK127" s="312"/>
    </row>
    <row r="128" spans="1:37" hidden="1" x14ac:dyDescent="0.2">
      <c r="A128" s="168">
        <v>62</v>
      </c>
      <c r="B128" s="375" t="s">
        <v>226</v>
      </c>
      <c r="C128" s="376" t="s">
        <v>936</v>
      </c>
      <c r="D128" s="377" t="s">
        <v>1991</v>
      </c>
      <c r="E128" s="379">
        <v>8.5000000000000006E-2</v>
      </c>
      <c r="F128" s="378">
        <v>82216671</v>
      </c>
      <c r="G128" s="377">
        <v>89205087</v>
      </c>
      <c r="H128" s="556">
        <v>6988416.9100000001</v>
      </c>
      <c r="I128" s="557">
        <v>698841691</v>
      </c>
      <c r="J128" s="558" t="s">
        <v>1992</v>
      </c>
      <c r="K128" s="312"/>
      <c r="L128" s="312"/>
      <c r="M128" s="312"/>
      <c r="N128" s="312"/>
      <c r="O128" s="312"/>
      <c r="P128" s="312"/>
      <c r="Q128" s="312"/>
      <c r="R128" s="312"/>
      <c r="S128" s="312"/>
      <c r="T128" s="312"/>
      <c r="U128" s="312"/>
      <c r="V128" s="312"/>
      <c r="W128" s="312"/>
      <c r="X128" s="312"/>
      <c r="Y128" s="312"/>
      <c r="Z128" s="312"/>
      <c r="AA128" s="312"/>
      <c r="AB128" s="312"/>
      <c r="AC128" s="312"/>
      <c r="AD128" s="312"/>
      <c r="AE128" s="312"/>
      <c r="AF128" s="312"/>
      <c r="AG128" s="312"/>
      <c r="AH128" s="312"/>
      <c r="AI128" s="312"/>
      <c r="AJ128" s="312"/>
      <c r="AK128" s="312"/>
    </row>
    <row r="129" spans="1:37" hidden="1" x14ac:dyDescent="0.2">
      <c r="A129" s="559">
        <v>63</v>
      </c>
      <c r="B129" s="381" t="s">
        <v>208</v>
      </c>
      <c r="C129" s="398" t="s">
        <v>936</v>
      </c>
      <c r="D129" s="382" t="s">
        <v>1956</v>
      </c>
      <c r="E129" s="400">
        <v>0.18</v>
      </c>
      <c r="F129" s="399">
        <v>106455991</v>
      </c>
      <c r="G129" s="382">
        <v>125899072</v>
      </c>
      <c r="H129" s="560">
        <v>19443082</v>
      </c>
      <c r="I129" s="561">
        <v>1944308200</v>
      </c>
      <c r="J129" s="562" t="s">
        <v>1992</v>
      </c>
      <c r="K129" s="312"/>
      <c r="L129" s="312"/>
      <c r="M129" s="312"/>
      <c r="N129" s="312"/>
      <c r="O129" s="312"/>
      <c r="P129" s="312"/>
      <c r="Q129" s="312"/>
      <c r="R129" s="312"/>
      <c r="S129" s="312"/>
      <c r="T129" s="312"/>
      <c r="U129" s="312"/>
      <c r="V129" s="312"/>
      <c r="W129" s="312"/>
      <c r="X129" s="312"/>
      <c r="Y129" s="312"/>
      <c r="Z129" s="312"/>
      <c r="AA129" s="312"/>
      <c r="AB129" s="312"/>
      <c r="AC129" s="312"/>
      <c r="AD129" s="312"/>
      <c r="AE129" s="312"/>
      <c r="AF129" s="312"/>
      <c r="AG129" s="312"/>
      <c r="AH129" s="312"/>
      <c r="AI129" s="312"/>
      <c r="AJ129" s="312"/>
      <c r="AK129" s="312"/>
    </row>
    <row r="130" spans="1:37" x14ac:dyDescent="0.2">
      <c r="A130" s="168">
        <v>64</v>
      </c>
      <c r="B130" s="375" t="s">
        <v>1476</v>
      </c>
      <c r="C130" s="376" t="s">
        <v>453</v>
      </c>
      <c r="D130" s="377" t="s">
        <v>1755</v>
      </c>
      <c r="E130" s="379">
        <v>5.5556000000000001E-2</v>
      </c>
      <c r="F130" s="378">
        <v>4752001</v>
      </c>
      <c r="G130" s="377">
        <v>5016000</v>
      </c>
      <c r="H130" s="556">
        <v>264000</v>
      </c>
      <c r="I130" s="557">
        <v>26400000</v>
      </c>
      <c r="J130" s="558" t="s">
        <v>1993</v>
      </c>
      <c r="K130" s="312"/>
      <c r="L130" s="312"/>
      <c r="M130" s="312"/>
      <c r="N130" s="312"/>
      <c r="O130" s="312"/>
      <c r="P130" s="312"/>
      <c r="Q130" s="312"/>
      <c r="R130" s="312"/>
      <c r="S130" s="312"/>
      <c r="T130" s="312"/>
      <c r="U130" s="312"/>
      <c r="V130" s="312"/>
      <c r="W130" s="312"/>
      <c r="X130" s="312"/>
      <c r="Y130" s="312"/>
      <c r="Z130" s="312"/>
      <c r="AA130" s="312"/>
      <c r="AB130" s="312"/>
      <c r="AC130" s="312"/>
      <c r="AD130" s="312"/>
      <c r="AE130" s="312"/>
      <c r="AF130" s="312"/>
      <c r="AG130" s="312"/>
      <c r="AH130" s="312"/>
      <c r="AI130" s="312"/>
      <c r="AJ130" s="312"/>
      <c r="AK130" s="312"/>
    </row>
    <row r="131" spans="1:37" hidden="1" x14ac:dyDescent="0.2">
      <c r="A131" s="559">
        <v>65</v>
      </c>
      <c r="B131" s="381" t="s">
        <v>189</v>
      </c>
      <c r="C131" s="398" t="s">
        <v>936</v>
      </c>
      <c r="D131" s="382" t="s">
        <v>1956</v>
      </c>
      <c r="E131" s="400">
        <v>0.05</v>
      </c>
      <c r="F131" s="399">
        <v>81145295</v>
      </c>
      <c r="G131" s="382">
        <v>85202559</v>
      </c>
      <c r="H131" s="560">
        <v>4057265</v>
      </c>
      <c r="I131" s="561">
        <v>405726500</v>
      </c>
      <c r="J131" s="562" t="s">
        <v>1993</v>
      </c>
      <c r="K131" s="312"/>
      <c r="L131" s="312"/>
      <c r="M131" s="312"/>
      <c r="N131" s="312"/>
      <c r="O131" s="312"/>
      <c r="P131" s="312"/>
      <c r="Q131" s="312"/>
      <c r="R131" s="312"/>
      <c r="S131" s="312"/>
      <c r="T131" s="312"/>
      <c r="U131" s="312"/>
      <c r="V131" s="312"/>
      <c r="W131" s="312"/>
      <c r="X131" s="312"/>
      <c r="Y131" s="312"/>
      <c r="Z131" s="312"/>
      <c r="AA131" s="312"/>
      <c r="AB131" s="312"/>
      <c r="AC131" s="312"/>
      <c r="AD131" s="312"/>
      <c r="AE131" s="312"/>
      <c r="AF131" s="312"/>
      <c r="AG131" s="312"/>
      <c r="AH131" s="312"/>
      <c r="AI131" s="312"/>
      <c r="AJ131" s="312"/>
      <c r="AK131" s="312"/>
    </row>
    <row r="132" spans="1:37" hidden="1" x14ac:dyDescent="0.2">
      <c r="A132" s="168">
        <v>66</v>
      </c>
      <c r="B132" s="375" t="s">
        <v>1994</v>
      </c>
      <c r="C132" s="376" t="s">
        <v>1600</v>
      </c>
      <c r="D132" s="377" t="s">
        <v>1956</v>
      </c>
      <c r="E132" s="379">
        <v>0.25</v>
      </c>
      <c r="F132" s="378">
        <v>5031110</v>
      </c>
      <c r="G132" s="377">
        <v>6288884</v>
      </c>
      <c r="H132" s="556">
        <v>1257777</v>
      </c>
      <c r="I132" s="557">
        <v>125777700</v>
      </c>
      <c r="J132" s="558" t="s">
        <v>1921</v>
      </c>
      <c r="K132" s="312"/>
      <c r="L132" s="312"/>
      <c r="M132" s="312"/>
      <c r="N132" s="312"/>
      <c r="O132" s="312"/>
      <c r="P132" s="312"/>
      <c r="Q132" s="312"/>
      <c r="R132" s="312"/>
      <c r="S132" s="312"/>
      <c r="T132" s="312"/>
      <c r="U132" s="312"/>
      <c r="V132" s="312"/>
      <c r="W132" s="312"/>
      <c r="X132" s="312"/>
      <c r="Y132" s="312"/>
      <c r="Z132" s="312"/>
      <c r="AA132" s="312"/>
      <c r="AB132" s="312"/>
      <c r="AC132" s="312"/>
      <c r="AD132" s="312"/>
      <c r="AE132" s="312"/>
      <c r="AF132" s="312"/>
      <c r="AG132" s="312"/>
      <c r="AH132" s="312"/>
      <c r="AI132" s="312"/>
      <c r="AJ132" s="312"/>
      <c r="AK132" s="312"/>
    </row>
    <row r="133" spans="1:37" hidden="1" x14ac:dyDescent="0.2">
      <c r="A133" s="168">
        <v>67</v>
      </c>
      <c r="B133" s="375" t="s">
        <v>1946</v>
      </c>
      <c r="C133" s="376" t="s">
        <v>1600</v>
      </c>
      <c r="D133" s="377" t="s">
        <v>1956</v>
      </c>
      <c r="E133" s="379">
        <v>0.23530000000000001</v>
      </c>
      <c r="F133" s="378">
        <v>1700001</v>
      </c>
      <c r="G133" s="377">
        <v>2100000</v>
      </c>
      <c r="H133" s="556">
        <v>400000</v>
      </c>
      <c r="I133" s="557">
        <v>40000000</v>
      </c>
      <c r="J133" s="558" t="s">
        <v>1921</v>
      </c>
      <c r="K133" s="312"/>
      <c r="L133" s="312"/>
      <c r="M133" s="312"/>
      <c r="N133" s="312"/>
      <c r="O133" s="312"/>
      <c r="P133" s="312"/>
      <c r="Q133" s="312"/>
      <c r="R133" s="312"/>
      <c r="S133" s="312"/>
      <c r="T133" s="312"/>
      <c r="U133" s="312"/>
      <c r="V133" s="312"/>
      <c r="W133" s="312"/>
      <c r="X133" s="312"/>
      <c r="Y133" s="312"/>
      <c r="Z133" s="312"/>
      <c r="AA133" s="312"/>
      <c r="AB133" s="312"/>
      <c r="AC133" s="312"/>
      <c r="AD133" s="312"/>
      <c r="AE133" s="312"/>
      <c r="AF133" s="312"/>
      <c r="AG133" s="312"/>
      <c r="AH133" s="312"/>
      <c r="AI133" s="312"/>
      <c r="AJ133" s="312"/>
      <c r="AK133" s="312"/>
    </row>
    <row r="134" spans="1:37" hidden="1" x14ac:dyDescent="0.2">
      <c r="A134" s="559">
        <v>68</v>
      </c>
      <c r="B134" s="381" t="s">
        <v>27</v>
      </c>
      <c r="C134" s="398" t="s">
        <v>936</v>
      </c>
      <c r="D134" s="382" t="s">
        <v>1956</v>
      </c>
      <c r="E134" s="400">
        <v>0.05</v>
      </c>
      <c r="F134" s="399">
        <v>81069228</v>
      </c>
      <c r="G134" s="382">
        <v>85092680</v>
      </c>
      <c r="H134" s="560">
        <v>4023452.63</v>
      </c>
      <c r="I134" s="561">
        <v>402345263</v>
      </c>
      <c r="J134" s="562" t="s">
        <v>1881</v>
      </c>
      <c r="K134" s="312"/>
      <c r="L134" s="312"/>
      <c r="M134" s="312"/>
      <c r="N134" s="312"/>
      <c r="O134" s="312"/>
      <c r="P134" s="312"/>
      <c r="Q134" s="312"/>
      <c r="R134" s="312"/>
      <c r="S134" s="312"/>
      <c r="T134" s="312"/>
      <c r="U134" s="312"/>
      <c r="V134" s="312"/>
      <c r="W134" s="312"/>
      <c r="X134" s="312"/>
      <c r="Y134" s="312"/>
      <c r="Z134" s="312"/>
      <c r="AA134" s="312"/>
      <c r="AB134" s="312"/>
      <c r="AC134" s="312"/>
      <c r="AD134" s="312"/>
      <c r="AE134" s="312"/>
      <c r="AF134" s="312"/>
      <c r="AG134" s="312"/>
      <c r="AH134" s="312"/>
      <c r="AI134" s="312"/>
      <c r="AJ134" s="312"/>
      <c r="AK134" s="312"/>
    </row>
    <row r="135" spans="1:37" x14ac:dyDescent="0.2">
      <c r="A135" s="168">
        <v>69</v>
      </c>
      <c r="B135" s="375" t="s">
        <v>608</v>
      </c>
      <c r="C135" s="376" t="s">
        <v>453</v>
      </c>
      <c r="D135" s="377" t="s">
        <v>1956</v>
      </c>
      <c r="E135" s="379">
        <v>0.12</v>
      </c>
      <c r="F135" s="378">
        <v>5069351</v>
      </c>
      <c r="G135" s="377">
        <v>5677672</v>
      </c>
      <c r="H135" s="556">
        <v>608321.89</v>
      </c>
      <c r="I135" s="557">
        <v>60832189</v>
      </c>
      <c r="J135" s="558" t="s">
        <v>1881</v>
      </c>
      <c r="K135" s="312"/>
      <c r="L135" s="312"/>
      <c r="M135" s="312"/>
      <c r="N135" s="312"/>
      <c r="O135" s="312"/>
      <c r="P135" s="312"/>
      <c r="Q135" s="312"/>
      <c r="R135" s="312"/>
      <c r="S135" s="312"/>
      <c r="T135" s="312"/>
      <c r="U135" s="312"/>
      <c r="V135" s="312"/>
      <c r="W135" s="312"/>
      <c r="X135" s="312"/>
      <c r="Y135" s="312"/>
      <c r="Z135" s="312"/>
      <c r="AA135" s="312"/>
      <c r="AB135" s="312"/>
      <c r="AC135" s="312"/>
      <c r="AD135" s="312"/>
      <c r="AE135" s="312"/>
      <c r="AF135" s="312"/>
      <c r="AG135" s="312"/>
      <c r="AH135" s="312"/>
      <c r="AI135" s="312"/>
      <c r="AJ135" s="312"/>
      <c r="AK135" s="312"/>
    </row>
    <row r="136" spans="1:37" x14ac:dyDescent="0.2">
      <c r="A136" s="559">
        <v>70</v>
      </c>
      <c r="B136" s="381" t="s">
        <v>1367</v>
      </c>
      <c r="C136" s="398" t="s">
        <v>453</v>
      </c>
      <c r="D136" s="382" t="s">
        <v>1956</v>
      </c>
      <c r="E136" s="400">
        <v>0.11</v>
      </c>
      <c r="F136" s="399">
        <v>5192803</v>
      </c>
      <c r="G136" s="382">
        <v>5764011</v>
      </c>
      <c r="H136" s="560">
        <v>571208.22</v>
      </c>
      <c r="I136" s="561">
        <v>57120822</v>
      </c>
      <c r="J136" s="562" t="s">
        <v>1995</v>
      </c>
      <c r="K136" s="312"/>
      <c r="L136" s="312"/>
      <c r="M136" s="312"/>
      <c r="N136" s="312"/>
      <c r="O136" s="312"/>
      <c r="P136" s="312"/>
      <c r="Q136" s="312"/>
      <c r="R136" s="312"/>
      <c r="S136" s="312"/>
      <c r="T136" s="312"/>
      <c r="U136" s="312"/>
      <c r="V136" s="312"/>
      <c r="W136" s="312"/>
      <c r="X136" s="312"/>
      <c r="Y136" s="312"/>
      <c r="Z136" s="312"/>
      <c r="AA136" s="312"/>
      <c r="AB136" s="312"/>
      <c r="AC136" s="312"/>
      <c r="AD136" s="312"/>
      <c r="AE136" s="312"/>
      <c r="AF136" s="312"/>
      <c r="AG136" s="312"/>
      <c r="AH136" s="312"/>
      <c r="AI136" s="312"/>
      <c r="AJ136" s="312"/>
      <c r="AK136" s="312"/>
    </row>
    <row r="137" spans="1:37" hidden="1" x14ac:dyDescent="0.2">
      <c r="A137" s="168">
        <v>71</v>
      </c>
      <c r="B137" s="375" t="s">
        <v>1996</v>
      </c>
      <c r="C137" s="376" t="s">
        <v>1600</v>
      </c>
      <c r="D137" s="377" t="s">
        <v>1956</v>
      </c>
      <c r="E137" s="379">
        <v>0.04</v>
      </c>
      <c r="F137" s="378">
        <v>1097251</v>
      </c>
      <c r="G137" s="377">
        <v>1141140</v>
      </c>
      <c r="H137" s="556">
        <v>43890</v>
      </c>
      <c r="I137" s="557">
        <v>4389000</v>
      </c>
      <c r="J137" s="558" t="s">
        <v>1995</v>
      </c>
      <c r="K137" s="312"/>
      <c r="L137" s="312"/>
      <c r="M137" s="312"/>
      <c r="N137" s="312"/>
      <c r="O137" s="312"/>
      <c r="P137" s="312"/>
      <c r="Q137" s="312"/>
      <c r="R137" s="312"/>
      <c r="S137" s="312"/>
      <c r="T137" s="312"/>
      <c r="U137" s="312"/>
      <c r="V137" s="312"/>
      <c r="W137" s="312"/>
      <c r="X137" s="312"/>
      <c r="Y137" s="312"/>
      <c r="Z137" s="312"/>
      <c r="AA137" s="312"/>
      <c r="AB137" s="312"/>
      <c r="AC137" s="312"/>
      <c r="AD137" s="312"/>
      <c r="AE137" s="312"/>
      <c r="AF137" s="312"/>
      <c r="AG137" s="312"/>
      <c r="AH137" s="312"/>
      <c r="AI137" s="312"/>
      <c r="AJ137" s="312"/>
      <c r="AK137" s="312"/>
    </row>
    <row r="138" spans="1:37" x14ac:dyDescent="0.2">
      <c r="A138" s="559">
        <v>72</v>
      </c>
      <c r="B138" s="381" t="s">
        <v>1355</v>
      </c>
      <c r="C138" s="398" t="s">
        <v>453</v>
      </c>
      <c r="D138" s="382" t="s">
        <v>1956</v>
      </c>
      <c r="E138" s="400">
        <v>0.05</v>
      </c>
      <c r="F138" s="399">
        <v>5060001</v>
      </c>
      <c r="G138" s="382">
        <v>5313000</v>
      </c>
      <c r="H138" s="560">
        <v>253000</v>
      </c>
      <c r="I138" s="561">
        <v>25300000</v>
      </c>
      <c r="J138" s="562" t="s">
        <v>1997</v>
      </c>
      <c r="K138" s="312"/>
      <c r="L138" s="312"/>
      <c r="M138" s="312"/>
      <c r="N138" s="312"/>
      <c r="O138" s="312"/>
      <c r="P138" s="312"/>
      <c r="Q138" s="312"/>
      <c r="R138" s="312"/>
      <c r="S138" s="312"/>
      <c r="T138" s="312"/>
      <c r="U138" s="312"/>
      <c r="V138" s="312"/>
      <c r="W138" s="312"/>
      <c r="X138" s="312"/>
      <c r="Y138" s="312"/>
      <c r="Z138" s="312"/>
      <c r="AA138" s="312"/>
      <c r="AB138" s="312"/>
      <c r="AC138" s="312"/>
      <c r="AD138" s="312"/>
      <c r="AE138" s="312"/>
      <c r="AF138" s="312"/>
      <c r="AG138" s="312"/>
      <c r="AH138" s="312"/>
      <c r="AI138" s="312"/>
      <c r="AJ138" s="312"/>
      <c r="AK138" s="312"/>
    </row>
    <row r="139" spans="1:37" hidden="1" x14ac:dyDescent="0.2">
      <c r="A139" s="168">
        <v>73</v>
      </c>
      <c r="B139" s="375" t="s">
        <v>1819</v>
      </c>
      <c r="C139" s="376" t="s">
        <v>1600</v>
      </c>
      <c r="D139" s="377" t="s">
        <v>1956</v>
      </c>
      <c r="E139" s="379">
        <v>0.25</v>
      </c>
      <c r="F139" s="378">
        <v>3001658</v>
      </c>
      <c r="G139" s="377">
        <v>3776720</v>
      </c>
      <c r="H139" s="556">
        <v>775063</v>
      </c>
      <c r="I139" s="557">
        <v>77506300</v>
      </c>
      <c r="J139" s="558" t="s">
        <v>1998</v>
      </c>
      <c r="K139" s="312"/>
      <c r="L139" s="312"/>
      <c r="M139" s="312"/>
      <c r="N139" s="312"/>
      <c r="O139" s="312"/>
      <c r="P139" s="312"/>
      <c r="Q139" s="312"/>
      <c r="R139" s="312"/>
      <c r="S139" s="312"/>
      <c r="T139" s="312"/>
      <c r="U139" s="312"/>
      <c r="V139" s="312"/>
      <c r="W139" s="312"/>
      <c r="X139" s="312"/>
      <c r="Y139" s="312"/>
      <c r="Z139" s="312"/>
      <c r="AA139" s="312"/>
      <c r="AB139" s="312"/>
      <c r="AC139" s="312"/>
      <c r="AD139" s="312"/>
      <c r="AE139" s="312"/>
      <c r="AF139" s="312"/>
      <c r="AG139" s="312"/>
      <c r="AH139" s="312"/>
      <c r="AI139" s="312"/>
      <c r="AJ139" s="312"/>
      <c r="AK139" s="312"/>
    </row>
    <row r="140" spans="1:37" hidden="1" x14ac:dyDescent="0.2">
      <c r="A140" s="559">
        <v>74</v>
      </c>
      <c r="B140" s="381" t="s">
        <v>1138</v>
      </c>
      <c r="C140" s="398" t="s">
        <v>1999</v>
      </c>
      <c r="D140" s="382" t="s">
        <v>1956</v>
      </c>
      <c r="E140" s="400">
        <v>0.25</v>
      </c>
      <c r="F140" s="399">
        <v>1228396</v>
      </c>
      <c r="G140" s="382">
        <v>1535758</v>
      </c>
      <c r="H140" s="560">
        <v>307424</v>
      </c>
      <c r="I140" s="561">
        <v>30742400</v>
      </c>
      <c r="J140" s="562" t="s">
        <v>1997</v>
      </c>
      <c r="K140" s="312"/>
      <c r="L140" s="312"/>
      <c r="M140" s="312"/>
      <c r="N140" s="312"/>
      <c r="O140" s="312"/>
      <c r="P140" s="312"/>
      <c r="Q140" s="312"/>
      <c r="R140" s="312"/>
      <c r="S140" s="312"/>
      <c r="T140" s="312"/>
      <c r="U140" s="312"/>
      <c r="V140" s="312"/>
      <c r="W140" s="312"/>
      <c r="X140" s="312"/>
      <c r="Y140" s="312"/>
      <c r="Z140" s="312"/>
      <c r="AA140" s="312"/>
      <c r="AB140" s="312"/>
      <c r="AC140" s="312"/>
      <c r="AD140" s="312"/>
      <c r="AE140" s="312"/>
      <c r="AF140" s="312"/>
      <c r="AG140" s="312"/>
      <c r="AH140" s="312"/>
      <c r="AI140" s="312"/>
      <c r="AJ140" s="312"/>
      <c r="AK140" s="312"/>
    </row>
    <row r="141" spans="1:37" hidden="1" x14ac:dyDescent="0.2">
      <c r="A141" s="168">
        <v>75</v>
      </c>
      <c r="B141" s="375" t="s">
        <v>2000</v>
      </c>
      <c r="C141" s="376" t="s">
        <v>1600</v>
      </c>
      <c r="D141" s="377" t="s">
        <v>1956</v>
      </c>
      <c r="E141" s="379">
        <v>0.24</v>
      </c>
      <c r="F141" s="378">
        <v>1038601</v>
      </c>
      <c r="G141" s="377">
        <v>1287864</v>
      </c>
      <c r="H141" s="556">
        <v>249264</v>
      </c>
      <c r="I141" s="557">
        <v>24926400</v>
      </c>
      <c r="J141" s="558" t="s">
        <v>2001</v>
      </c>
      <c r="K141" s="312"/>
      <c r="L141" s="312"/>
      <c r="M141" s="312"/>
      <c r="N141" s="312"/>
      <c r="O141" s="312"/>
      <c r="P141" s="312"/>
      <c r="Q141" s="312"/>
      <c r="R141" s="312"/>
      <c r="S141" s="312"/>
      <c r="T141" s="312"/>
      <c r="U141" s="312"/>
      <c r="V141" s="312"/>
      <c r="W141" s="312"/>
      <c r="X141" s="312"/>
      <c r="Y141" s="312"/>
      <c r="Z141" s="312"/>
      <c r="AA141" s="312"/>
      <c r="AB141" s="312"/>
      <c r="AC141" s="312"/>
      <c r="AD141" s="312"/>
      <c r="AE141" s="312"/>
      <c r="AF141" s="312"/>
      <c r="AG141" s="312"/>
      <c r="AH141" s="312"/>
      <c r="AI141" s="312"/>
      <c r="AJ141" s="312"/>
      <c r="AK141" s="312"/>
    </row>
    <row r="142" spans="1:37" hidden="1" x14ac:dyDescent="0.2">
      <c r="A142" s="559">
        <v>76</v>
      </c>
      <c r="B142" s="381" t="s">
        <v>1340</v>
      </c>
      <c r="C142" s="398" t="s">
        <v>936</v>
      </c>
      <c r="D142" s="382" t="s">
        <v>1956</v>
      </c>
      <c r="E142" s="400">
        <v>0.06</v>
      </c>
      <c r="F142" s="399">
        <v>85052161</v>
      </c>
      <c r="G142" s="382">
        <v>90155290</v>
      </c>
      <c r="H142" s="560">
        <v>5103129.5999999996</v>
      </c>
      <c r="I142" s="561">
        <v>510312959.99999994</v>
      </c>
      <c r="J142" s="562" t="s">
        <v>2001</v>
      </c>
      <c r="K142" s="312"/>
      <c r="L142" s="312"/>
      <c r="M142" s="312"/>
      <c r="N142" s="312"/>
      <c r="O142" s="312"/>
      <c r="P142" s="312"/>
      <c r="Q142" s="312"/>
      <c r="R142" s="312"/>
      <c r="S142" s="312"/>
      <c r="T142" s="312"/>
      <c r="U142" s="312"/>
      <c r="V142" s="312"/>
      <c r="W142" s="312"/>
      <c r="X142" s="312"/>
      <c r="Y142" s="312"/>
      <c r="Z142" s="312"/>
      <c r="AA142" s="312"/>
      <c r="AB142" s="312"/>
      <c r="AC142" s="312"/>
      <c r="AD142" s="312"/>
      <c r="AE142" s="312"/>
      <c r="AF142" s="312"/>
      <c r="AG142" s="312"/>
      <c r="AH142" s="312"/>
      <c r="AI142" s="312"/>
      <c r="AJ142" s="312"/>
      <c r="AK142" s="312"/>
    </row>
    <row r="143" spans="1:37" hidden="1" x14ac:dyDescent="0.2">
      <c r="A143" s="168">
        <v>77</v>
      </c>
      <c r="B143" s="375" t="s">
        <v>1693</v>
      </c>
      <c r="C143" s="376" t="s">
        <v>936</v>
      </c>
      <c r="D143" s="377" t="s">
        <v>1956</v>
      </c>
      <c r="E143" s="379">
        <v>0.08</v>
      </c>
      <c r="F143" s="378">
        <v>82339629</v>
      </c>
      <c r="G143" s="377">
        <v>88926787</v>
      </c>
      <c r="H143" s="556">
        <v>6587158.8200000003</v>
      </c>
      <c r="I143" s="557">
        <v>658715882</v>
      </c>
      <c r="J143" s="558" t="s">
        <v>1888</v>
      </c>
      <c r="K143" s="312"/>
      <c r="L143" s="312"/>
      <c r="M143" s="312"/>
      <c r="N143" s="312"/>
      <c r="O143" s="312"/>
      <c r="P143" s="312"/>
      <c r="Q143" s="312"/>
      <c r="R143" s="312"/>
      <c r="S143" s="312"/>
      <c r="T143" s="312"/>
      <c r="U143" s="312"/>
      <c r="V143" s="312"/>
      <c r="W143" s="312"/>
      <c r="X143" s="312"/>
      <c r="Y143" s="312"/>
      <c r="Z143" s="312"/>
      <c r="AA143" s="312"/>
      <c r="AB143" s="312"/>
      <c r="AC143" s="312"/>
      <c r="AD143" s="312"/>
      <c r="AE143" s="312"/>
      <c r="AF143" s="312"/>
      <c r="AG143" s="312"/>
      <c r="AH143" s="312"/>
      <c r="AI143" s="312"/>
      <c r="AJ143" s="312"/>
      <c r="AK143" s="312"/>
    </row>
    <row r="144" spans="1:37" hidden="1" x14ac:dyDescent="0.2">
      <c r="A144" s="559">
        <v>78</v>
      </c>
      <c r="B144" s="381" t="s">
        <v>1774</v>
      </c>
      <c r="C144" s="398" t="s">
        <v>1600</v>
      </c>
      <c r="D144" s="382" t="s">
        <v>1956</v>
      </c>
      <c r="E144" s="400">
        <v>0.15</v>
      </c>
      <c r="F144" s="399">
        <v>960501</v>
      </c>
      <c r="G144" s="382">
        <v>1104575</v>
      </c>
      <c r="H144" s="560">
        <v>144075</v>
      </c>
      <c r="I144" s="561">
        <v>14407500</v>
      </c>
      <c r="J144" s="562" t="s">
        <v>1888</v>
      </c>
      <c r="K144" s="312"/>
      <c r="L144" s="312"/>
      <c r="M144" s="312"/>
      <c r="N144" s="312"/>
      <c r="O144" s="312"/>
      <c r="P144" s="312"/>
      <c r="Q144" s="312"/>
      <c r="R144" s="312"/>
      <c r="S144" s="312"/>
      <c r="T144" s="312"/>
      <c r="U144" s="312"/>
      <c r="V144" s="312"/>
      <c r="W144" s="312"/>
      <c r="X144" s="312"/>
      <c r="Y144" s="312"/>
      <c r="Z144" s="312"/>
      <c r="AA144" s="312"/>
      <c r="AB144" s="312"/>
      <c r="AC144" s="312"/>
      <c r="AD144" s="312"/>
      <c r="AE144" s="312"/>
      <c r="AF144" s="312"/>
      <c r="AG144" s="312"/>
      <c r="AH144" s="312"/>
      <c r="AI144" s="312"/>
      <c r="AJ144" s="312"/>
      <c r="AK144" s="312"/>
    </row>
    <row r="145" spans="1:37" hidden="1" x14ac:dyDescent="0.2">
      <c r="A145" s="168">
        <v>79</v>
      </c>
      <c r="B145" s="375" t="s">
        <v>1532</v>
      </c>
      <c r="C145" s="376" t="s">
        <v>1600</v>
      </c>
      <c r="D145" s="377" t="s">
        <v>1956</v>
      </c>
      <c r="E145" s="379">
        <v>0.1</v>
      </c>
      <c r="F145" s="378">
        <v>1771001</v>
      </c>
      <c r="G145" s="377">
        <v>1948100</v>
      </c>
      <c r="H145" s="556">
        <v>177100</v>
      </c>
      <c r="I145" s="557">
        <v>17710000</v>
      </c>
      <c r="J145" s="558" t="s">
        <v>2002</v>
      </c>
      <c r="K145" s="312"/>
      <c r="L145" s="312"/>
      <c r="M145" s="312"/>
      <c r="N145" s="312"/>
      <c r="O145" s="312"/>
      <c r="P145" s="312"/>
      <c r="Q145" s="312"/>
      <c r="R145" s="312"/>
      <c r="S145" s="312"/>
      <c r="T145" s="312"/>
      <c r="U145" s="312"/>
      <c r="V145" s="312"/>
      <c r="W145" s="312"/>
      <c r="X145" s="312"/>
      <c r="Y145" s="312"/>
      <c r="Z145" s="312"/>
      <c r="AA145" s="312"/>
      <c r="AB145" s="312"/>
      <c r="AC145" s="312"/>
      <c r="AD145" s="312"/>
      <c r="AE145" s="312"/>
      <c r="AF145" s="312"/>
      <c r="AG145" s="312"/>
      <c r="AH145" s="312"/>
      <c r="AI145" s="312"/>
      <c r="AJ145" s="312"/>
      <c r="AK145" s="312"/>
    </row>
    <row r="146" spans="1:37" x14ac:dyDescent="0.2">
      <c r="A146" s="559">
        <v>80</v>
      </c>
      <c r="B146" s="381" t="s">
        <v>1463</v>
      </c>
      <c r="C146" s="398" t="s">
        <v>453</v>
      </c>
      <c r="D146" s="382" t="s">
        <v>1956</v>
      </c>
      <c r="E146" s="400">
        <v>0.01</v>
      </c>
      <c r="F146" s="399">
        <v>5263951</v>
      </c>
      <c r="G146" s="382">
        <v>5316589</v>
      </c>
      <c r="H146" s="560">
        <v>52640</v>
      </c>
      <c r="I146" s="561">
        <v>5264000</v>
      </c>
      <c r="J146" s="562" t="s">
        <v>2003</v>
      </c>
      <c r="K146" s="312"/>
      <c r="L146" s="312"/>
      <c r="M146" s="312"/>
      <c r="N146" s="312"/>
      <c r="O146" s="312"/>
      <c r="P146" s="312"/>
      <c r="Q146" s="312"/>
      <c r="R146" s="312"/>
      <c r="S146" s="312"/>
      <c r="T146" s="312"/>
      <c r="U146" s="312"/>
      <c r="V146" s="312"/>
      <c r="W146" s="312"/>
      <c r="X146" s="312"/>
      <c r="Y146" s="312"/>
      <c r="Z146" s="312"/>
      <c r="AA146" s="312"/>
      <c r="AB146" s="312"/>
      <c r="AC146" s="312"/>
      <c r="AD146" s="312"/>
      <c r="AE146" s="312"/>
      <c r="AF146" s="312"/>
      <c r="AG146" s="312"/>
      <c r="AH146" s="312"/>
      <c r="AI146" s="312"/>
      <c r="AJ146" s="312"/>
      <c r="AK146" s="312"/>
    </row>
    <row r="147" spans="1:37" hidden="1" x14ac:dyDescent="0.2">
      <c r="A147" s="168">
        <v>81</v>
      </c>
      <c r="B147" s="375" t="s">
        <v>1521</v>
      </c>
      <c r="C147" s="376" t="s">
        <v>449</v>
      </c>
      <c r="D147" s="377" t="s">
        <v>1956</v>
      </c>
      <c r="E147" s="379">
        <v>0.15</v>
      </c>
      <c r="F147" s="378">
        <v>4006801</v>
      </c>
      <c r="G147" s="377">
        <v>4607820</v>
      </c>
      <c r="H147" s="556">
        <v>601020</v>
      </c>
      <c r="I147" s="557">
        <v>60102000</v>
      </c>
      <c r="J147" s="558" t="s">
        <v>2004</v>
      </c>
      <c r="K147" s="312"/>
      <c r="L147" s="312"/>
      <c r="M147" s="312"/>
      <c r="N147" s="312"/>
      <c r="O147" s="312"/>
      <c r="P147" s="312"/>
      <c r="Q147" s="312"/>
      <c r="R147" s="312"/>
      <c r="S147" s="312"/>
      <c r="T147" s="312"/>
      <c r="U147" s="312"/>
      <c r="V147" s="312"/>
      <c r="W147" s="312"/>
      <c r="X147" s="312"/>
      <c r="Y147" s="312"/>
      <c r="Z147" s="312"/>
      <c r="AA147" s="312"/>
      <c r="AB147" s="312"/>
      <c r="AC147" s="312"/>
      <c r="AD147" s="312"/>
      <c r="AE147" s="312"/>
      <c r="AF147" s="312"/>
      <c r="AG147" s="312"/>
      <c r="AH147" s="312"/>
      <c r="AI147" s="312"/>
      <c r="AJ147" s="312"/>
      <c r="AK147" s="312"/>
    </row>
    <row r="148" spans="1:37" hidden="1" x14ac:dyDescent="0.2">
      <c r="A148" s="559">
        <v>82</v>
      </c>
      <c r="B148" s="381" t="s">
        <v>203</v>
      </c>
      <c r="C148" s="398" t="s">
        <v>446</v>
      </c>
      <c r="D148" s="382" t="s">
        <v>1755</v>
      </c>
      <c r="E148" s="400">
        <v>0.12</v>
      </c>
      <c r="F148" s="399">
        <v>13346777</v>
      </c>
      <c r="G148" s="382">
        <v>14948389</v>
      </c>
      <c r="H148" s="560">
        <v>1601613</v>
      </c>
      <c r="I148" s="561">
        <v>160161300</v>
      </c>
      <c r="J148" s="562" t="s">
        <v>2005</v>
      </c>
      <c r="K148" s="312"/>
      <c r="L148" s="312"/>
      <c r="M148" s="312"/>
      <c r="N148" s="312"/>
      <c r="O148" s="312"/>
      <c r="P148" s="312"/>
      <c r="Q148" s="312"/>
      <c r="R148" s="312"/>
      <c r="S148" s="312"/>
      <c r="T148" s="312"/>
      <c r="U148" s="312"/>
      <c r="V148" s="312"/>
      <c r="W148" s="312"/>
      <c r="X148" s="312"/>
      <c r="Y148" s="312"/>
      <c r="Z148" s="312"/>
      <c r="AA148" s="312"/>
      <c r="AB148" s="312"/>
      <c r="AC148" s="312"/>
      <c r="AD148" s="312"/>
      <c r="AE148" s="312"/>
      <c r="AF148" s="312"/>
      <c r="AG148" s="312"/>
      <c r="AH148" s="312"/>
      <c r="AI148" s="312"/>
      <c r="AJ148" s="312"/>
      <c r="AK148" s="312"/>
    </row>
    <row r="149" spans="1:37" hidden="1" x14ac:dyDescent="0.2">
      <c r="A149" s="168">
        <v>83</v>
      </c>
      <c r="B149" s="375" t="s">
        <v>434</v>
      </c>
      <c r="C149" s="376" t="s">
        <v>936</v>
      </c>
      <c r="D149" s="377" t="s">
        <v>1956</v>
      </c>
      <c r="E149" s="379">
        <v>0.12</v>
      </c>
      <c r="F149" s="378">
        <v>80432211</v>
      </c>
      <c r="G149" s="377">
        <v>90118454</v>
      </c>
      <c r="H149" s="556">
        <v>9686244</v>
      </c>
      <c r="I149" s="557">
        <v>968624400</v>
      </c>
      <c r="J149" s="558" t="s">
        <v>2005</v>
      </c>
      <c r="K149" s="312"/>
      <c r="L149" s="312"/>
      <c r="M149" s="312"/>
      <c r="N149" s="312"/>
      <c r="O149" s="312"/>
      <c r="P149" s="312"/>
      <c r="Q149" s="312"/>
      <c r="R149" s="312"/>
      <c r="S149" s="312"/>
      <c r="T149" s="312"/>
      <c r="U149" s="312"/>
      <c r="V149" s="312"/>
      <c r="W149" s="312"/>
      <c r="X149" s="312"/>
      <c r="Y149" s="312"/>
      <c r="Z149" s="312"/>
      <c r="AA149" s="312"/>
      <c r="AB149" s="312"/>
      <c r="AC149" s="312"/>
      <c r="AD149" s="312"/>
      <c r="AE149" s="312"/>
      <c r="AF149" s="312"/>
      <c r="AG149" s="312"/>
      <c r="AH149" s="312"/>
      <c r="AI149" s="312"/>
      <c r="AJ149" s="312"/>
      <c r="AK149" s="312"/>
    </row>
    <row r="150" spans="1:37" hidden="1" x14ac:dyDescent="0.2">
      <c r="A150" s="559">
        <v>84</v>
      </c>
      <c r="B150" s="381" t="s">
        <v>2006</v>
      </c>
      <c r="C150" s="398" t="s">
        <v>449</v>
      </c>
      <c r="D150" s="382" t="s">
        <v>2022</v>
      </c>
      <c r="E150" s="400" t="s">
        <v>2019</v>
      </c>
      <c r="F150" s="399">
        <v>8090776</v>
      </c>
      <c r="G150" s="382">
        <v>8480057</v>
      </c>
      <c r="H150" s="560">
        <v>389281.86</v>
      </c>
      <c r="I150" s="561">
        <v>38928186</v>
      </c>
      <c r="J150" s="562" t="s">
        <v>2008</v>
      </c>
      <c r="K150" s="312"/>
      <c r="L150" s="312"/>
      <c r="M150" s="312"/>
      <c r="N150" s="312"/>
      <c r="O150" s="312"/>
      <c r="P150" s="312"/>
      <c r="Q150" s="312"/>
      <c r="R150" s="312"/>
      <c r="S150" s="312"/>
      <c r="T150" s="312"/>
      <c r="U150" s="312"/>
      <c r="V150" s="312"/>
      <c r="W150" s="312"/>
      <c r="X150" s="312"/>
      <c r="Y150" s="312"/>
      <c r="Z150" s="312"/>
      <c r="AA150" s="312"/>
      <c r="AB150" s="312"/>
      <c r="AC150" s="312"/>
      <c r="AD150" s="312"/>
      <c r="AE150" s="312"/>
      <c r="AF150" s="312"/>
      <c r="AG150" s="312"/>
      <c r="AH150" s="312"/>
      <c r="AI150" s="312"/>
      <c r="AJ150" s="312"/>
      <c r="AK150" s="312"/>
    </row>
    <row r="151" spans="1:37" hidden="1" x14ac:dyDescent="0.2">
      <c r="A151" s="168">
        <v>85</v>
      </c>
      <c r="B151" s="375" t="s">
        <v>2009</v>
      </c>
      <c r="C151" s="376" t="s">
        <v>1600</v>
      </c>
      <c r="D151" s="377" t="s">
        <v>1956</v>
      </c>
      <c r="E151" s="379">
        <v>0.15</v>
      </c>
      <c r="F151" s="378">
        <v>1408751</v>
      </c>
      <c r="G151" s="377">
        <v>1620063</v>
      </c>
      <c r="H151" s="556">
        <v>211312.5</v>
      </c>
      <c r="I151" s="557">
        <v>21131250</v>
      </c>
      <c r="J151" s="558" t="s">
        <v>2010</v>
      </c>
      <c r="K151" s="312"/>
      <c r="L151" s="312"/>
      <c r="M151" s="312"/>
      <c r="N151" s="312"/>
      <c r="O151" s="312"/>
      <c r="P151" s="312"/>
      <c r="Q151" s="312"/>
      <c r="R151" s="312"/>
      <c r="S151" s="312"/>
      <c r="T151" s="312"/>
      <c r="U151" s="312"/>
      <c r="V151" s="312"/>
      <c r="W151" s="312"/>
      <c r="X151" s="312"/>
      <c r="Y151" s="312"/>
      <c r="Z151" s="312"/>
      <c r="AA151" s="312"/>
      <c r="AB151" s="312"/>
      <c r="AC151" s="312"/>
      <c r="AD151" s="312"/>
      <c r="AE151" s="312"/>
      <c r="AF151" s="312"/>
      <c r="AG151" s="312"/>
      <c r="AH151" s="312"/>
      <c r="AI151" s="312"/>
      <c r="AJ151" s="312"/>
      <c r="AK151" s="312"/>
    </row>
    <row r="152" spans="1:37" hidden="1" x14ac:dyDescent="0.2">
      <c r="A152" s="559">
        <v>86</v>
      </c>
      <c r="B152" s="381" t="s">
        <v>2011</v>
      </c>
      <c r="C152" s="398" t="s">
        <v>2012</v>
      </c>
      <c r="D152" s="382" t="s">
        <v>1956</v>
      </c>
      <c r="E152" s="400">
        <v>0.15</v>
      </c>
      <c r="F152" s="399">
        <v>3457801</v>
      </c>
      <c r="G152" s="382">
        <v>3976470</v>
      </c>
      <c r="H152" s="560">
        <v>518670</v>
      </c>
      <c r="I152" s="561">
        <v>51867000</v>
      </c>
      <c r="J152" s="562" t="s">
        <v>2013</v>
      </c>
      <c r="K152" s="312"/>
      <c r="L152" s="312"/>
      <c r="M152" s="312"/>
      <c r="N152" s="312"/>
      <c r="O152" s="312"/>
      <c r="P152" s="312"/>
      <c r="Q152" s="312"/>
      <c r="R152" s="312"/>
      <c r="S152" s="312"/>
      <c r="T152" s="312"/>
      <c r="U152" s="312"/>
      <c r="V152" s="312"/>
      <c r="W152" s="312"/>
      <c r="X152" s="312"/>
      <c r="Y152" s="312"/>
      <c r="Z152" s="312"/>
      <c r="AA152" s="312"/>
      <c r="AB152" s="312"/>
      <c r="AC152" s="312"/>
      <c r="AD152" s="312"/>
      <c r="AE152" s="312"/>
      <c r="AF152" s="312"/>
      <c r="AG152" s="312"/>
      <c r="AH152" s="312"/>
      <c r="AI152" s="312"/>
      <c r="AJ152" s="312"/>
      <c r="AK152" s="312"/>
    </row>
    <row r="153" spans="1:37" hidden="1" x14ac:dyDescent="0.2">
      <c r="A153" s="168">
        <v>87</v>
      </c>
      <c r="B153" s="375" t="s">
        <v>1307</v>
      </c>
      <c r="C153" s="376" t="s">
        <v>1600</v>
      </c>
      <c r="D153" s="377" t="s">
        <v>1956</v>
      </c>
      <c r="E153" s="379">
        <v>0.2</v>
      </c>
      <c r="F153" s="378">
        <v>900001</v>
      </c>
      <c r="G153" s="377">
        <v>1020000</v>
      </c>
      <c r="H153" s="556">
        <v>120000</v>
      </c>
      <c r="I153" s="557">
        <v>12000000</v>
      </c>
      <c r="J153" s="558" t="s">
        <v>2013</v>
      </c>
      <c r="K153" s="312"/>
      <c r="L153" s="312"/>
      <c r="M153" s="312"/>
      <c r="N153" s="312"/>
      <c r="O153" s="312"/>
      <c r="P153" s="312"/>
      <c r="Q153" s="312"/>
      <c r="R153" s="312"/>
      <c r="S153" s="312"/>
      <c r="T153" s="312"/>
      <c r="U153" s="312"/>
      <c r="V153" s="312"/>
      <c r="W153" s="312"/>
      <c r="X153" s="312"/>
      <c r="Y153" s="312"/>
      <c r="Z153" s="312"/>
      <c r="AA153" s="312"/>
      <c r="AB153" s="312"/>
      <c r="AC153" s="312"/>
      <c r="AD153" s="312"/>
      <c r="AE153" s="312"/>
      <c r="AF153" s="312"/>
      <c r="AG153" s="312"/>
      <c r="AH153" s="312"/>
      <c r="AI153" s="312"/>
      <c r="AJ153" s="312"/>
      <c r="AK153" s="312"/>
    </row>
    <row r="154" spans="1:37" hidden="1" x14ac:dyDescent="0.2">
      <c r="A154" s="559">
        <v>88</v>
      </c>
      <c r="B154" s="381" t="s">
        <v>1728</v>
      </c>
      <c r="C154" s="398" t="s">
        <v>446</v>
      </c>
      <c r="D154" s="382" t="s">
        <v>1755</v>
      </c>
      <c r="E154" s="400">
        <v>0.13500000000000001</v>
      </c>
      <c r="F154" s="399">
        <v>26497275</v>
      </c>
      <c r="G154" s="382">
        <v>30074406</v>
      </c>
      <c r="H154" s="560">
        <v>3577132</v>
      </c>
      <c r="I154" s="561">
        <v>357713200</v>
      </c>
      <c r="J154" s="562" t="s">
        <v>1892</v>
      </c>
      <c r="K154" s="312"/>
      <c r="L154" s="312"/>
      <c r="M154" s="312"/>
      <c r="N154" s="312"/>
      <c r="O154" s="312"/>
      <c r="P154" s="312"/>
      <c r="Q154" s="312"/>
      <c r="R154" s="312"/>
      <c r="S154" s="312"/>
      <c r="T154" s="312"/>
      <c r="U154" s="312"/>
      <c r="V154" s="312"/>
      <c r="W154" s="312"/>
      <c r="X154" s="312"/>
      <c r="Y154" s="312"/>
      <c r="Z154" s="312"/>
      <c r="AA154" s="312"/>
      <c r="AB154" s="312"/>
      <c r="AC154" s="312"/>
      <c r="AD154" s="312"/>
      <c r="AE154" s="312"/>
      <c r="AF154" s="312"/>
      <c r="AG154" s="312"/>
      <c r="AH154" s="312"/>
      <c r="AI154" s="312"/>
      <c r="AJ154" s="312"/>
      <c r="AK154" s="312"/>
    </row>
    <row r="155" spans="1:37" hidden="1" x14ac:dyDescent="0.2">
      <c r="A155" s="168">
        <v>89</v>
      </c>
      <c r="B155" s="375" t="s">
        <v>1933</v>
      </c>
      <c r="C155" s="376" t="s">
        <v>1600</v>
      </c>
      <c r="D155" s="377" t="s">
        <v>1956</v>
      </c>
      <c r="E155" s="379">
        <v>0.42749999999999999</v>
      </c>
      <c r="F155" s="378">
        <v>756001</v>
      </c>
      <c r="G155" s="377">
        <v>1079190</v>
      </c>
      <c r="H155" s="556">
        <v>323190</v>
      </c>
      <c r="I155" s="557">
        <v>32319000</v>
      </c>
      <c r="J155" s="558" t="s">
        <v>1892</v>
      </c>
      <c r="K155" s="312"/>
      <c r="L155" s="312"/>
      <c r="M155" s="312"/>
      <c r="N155" s="312"/>
      <c r="O155" s="312"/>
      <c r="P155" s="312"/>
      <c r="Q155" s="312"/>
      <c r="R155" s="312"/>
      <c r="S155" s="312"/>
      <c r="T155" s="312"/>
      <c r="U155" s="312"/>
      <c r="V155" s="312"/>
      <c r="W155" s="312"/>
      <c r="X155" s="312"/>
      <c r="Y155" s="312"/>
      <c r="Z155" s="312"/>
      <c r="AA155" s="312"/>
      <c r="AB155" s="312"/>
      <c r="AC155" s="312"/>
      <c r="AD155" s="312"/>
      <c r="AE155" s="312"/>
      <c r="AF155" s="312"/>
      <c r="AG155" s="312"/>
      <c r="AH155" s="312"/>
      <c r="AI155" s="312"/>
      <c r="AJ155" s="312"/>
      <c r="AK155" s="312"/>
    </row>
    <row r="156" spans="1:37" hidden="1" x14ac:dyDescent="0.2">
      <c r="A156" s="559">
        <v>90</v>
      </c>
      <c r="B156" s="381" t="s">
        <v>1715</v>
      </c>
      <c r="C156" s="398" t="s">
        <v>446</v>
      </c>
      <c r="D156" s="382" t="s">
        <v>1755</v>
      </c>
      <c r="E156" s="400">
        <v>0.08</v>
      </c>
      <c r="F156" s="399">
        <v>8910001</v>
      </c>
      <c r="G156" s="382">
        <v>9385200</v>
      </c>
      <c r="H156" s="560">
        <v>475200</v>
      </c>
      <c r="I156" s="561">
        <v>47520000</v>
      </c>
      <c r="J156" s="562" t="s">
        <v>1929</v>
      </c>
      <c r="K156" s="312"/>
      <c r="L156" s="312"/>
      <c r="M156" s="312"/>
      <c r="N156" s="312"/>
      <c r="O156" s="312"/>
      <c r="P156" s="312"/>
      <c r="Q156" s="312"/>
      <c r="R156" s="312"/>
      <c r="S156" s="312"/>
      <c r="T156" s="312"/>
      <c r="U156" s="312"/>
      <c r="V156" s="312"/>
      <c r="W156" s="312"/>
      <c r="X156" s="312"/>
      <c r="Y156" s="312"/>
      <c r="Z156" s="312"/>
      <c r="AA156" s="312"/>
      <c r="AB156" s="312"/>
      <c r="AC156" s="312"/>
      <c r="AD156" s="312"/>
      <c r="AE156" s="312"/>
      <c r="AF156" s="312"/>
      <c r="AG156" s="312"/>
      <c r="AH156" s="312"/>
      <c r="AI156" s="312"/>
      <c r="AJ156" s="312"/>
      <c r="AK156" s="312"/>
    </row>
    <row r="157" spans="1:37" hidden="1" x14ac:dyDescent="0.2">
      <c r="A157" s="168">
        <v>91</v>
      </c>
      <c r="B157" s="375" t="s">
        <v>2014</v>
      </c>
      <c r="C157" s="376" t="s">
        <v>1600</v>
      </c>
      <c r="D157" s="377" t="s">
        <v>1956</v>
      </c>
      <c r="E157" s="379">
        <v>0.28999999999999998</v>
      </c>
      <c r="F157" s="378">
        <v>720751</v>
      </c>
      <c r="G157" s="377">
        <v>860095</v>
      </c>
      <c r="H157" s="556">
        <v>139345</v>
      </c>
      <c r="I157" s="557">
        <v>13934500</v>
      </c>
      <c r="J157" s="558" t="s">
        <v>1930</v>
      </c>
      <c r="K157" s="312"/>
      <c r="L157" s="312"/>
      <c r="M157" s="312"/>
      <c r="N157" s="312"/>
      <c r="O157" s="312"/>
      <c r="P157" s="312"/>
      <c r="Q157" s="312"/>
      <c r="R157" s="312"/>
      <c r="S157" s="312"/>
      <c r="T157" s="312"/>
      <c r="U157" s="312"/>
      <c r="V157" s="312"/>
      <c r="W157" s="312"/>
      <c r="X157" s="312"/>
      <c r="Y157" s="312"/>
      <c r="Z157" s="312"/>
      <c r="AA157" s="312"/>
      <c r="AB157" s="312"/>
      <c r="AC157" s="312"/>
      <c r="AD157" s="312"/>
      <c r="AE157" s="312"/>
      <c r="AF157" s="312"/>
      <c r="AG157" s="312"/>
      <c r="AH157" s="312"/>
      <c r="AI157" s="312"/>
      <c r="AJ157" s="312"/>
      <c r="AK157" s="312"/>
    </row>
    <row r="158" spans="1:37" hidden="1" x14ac:dyDescent="0.2">
      <c r="A158" s="559">
        <v>92</v>
      </c>
      <c r="B158" s="381" t="s">
        <v>236</v>
      </c>
      <c r="C158" s="398" t="s">
        <v>936</v>
      </c>
      <c r="D158" s="382" t="s">
        <v>2007</v>
      </c>
      <c r="E158" s="400" t="s">
        <v>2020</v>
      </c>
      <c r="F158" s="399">
        <v>71633951</v>
      </c>
      <c r="G158" s="382">
        <v>86855732</v>
      </c>
      <c r="H158" s="560">
        <v>15221781.390000001</v>
      </c>
      <c r="I158" s="561">
        <v>1522178139</v>
      </c>
      <c r="J158" s="562" t="s">
        <v>2015</v>
      </c>
      <c r="K158" s="312"/>
      <c r="L158" s="312"/>
      <c r="M158" s="312"/>
      <c r="N158" s="312"/>
      <c r="O158" s="312"/>
      <c r="P158" s="312"/>
      <c r="Q158" s="312"/>
      <c r="R158" s="312"/>
      <c r="S158" s="312"/>
      <c r="T158" s="312"/>
      <c r="U158" s="312"/>
      <c r="V158" s="312"/>
      <c r="W158" s="312"/>
      <c r="X158" s="312"/>
      <c r="Y158" s="312"/>
      <c r="Z158" s="312"/>
      <c r="AA158" s="312"/>
      <c r="AB158" s="312"/>
      <c r="AC158" s="312"/>
      <c r="AD158" s="312"/>
      <c r="AE158" s="312"/>
      <c r="AF158" s="312"/>
      <c r="AG158" s="312"/>
      <c r="AH158" s="312"/>
      <c r="AI158" s="312"/>
      <c r="AJ158" s="312"/>
      <c r="AK158" s="312"/>
    </row>
    <row r="159" spans="1:37" x14ac:dyDescent="0.2">
      <c r="A159" s="168">
        <v>93</v>
      </c>
      <c r="B159" s="375" t="s">
        <v>1336</v>
      </c>
      <c r="C159" s="376" t="s">
        <v>453</v>
      </c>
      <c r="D159" s="377" t="s">
        <v>2016</v>
      </c>
      <c r="E159" s="379">
        <v>0.17</v>
      </c>
      <c r="F159" s="378">
        <v>5000001</v>
      </c>
      <c r="G159" s="377">
        <v>5850000</v>
      </c>
      <c r="H159" s="556">
        <v>850000</v>
      </c>
      <c r="I159" s="557">
        <v>85000000</v>
      </c>
      <c r="J159" s="558" t="s">
        <v>2017</v>
      </c>
      <c r="K159" s="312"/>
      <c r="L159" s="312"/>
      <c r="M159" s="312"/>
      <c r="N159" s="312"/>
      <c r="O159" s="312"/>
      <c r="P159" s="312"/>
      <c r="Q159" s="312"/>
      <c r="R159" s="312"/>
      <c r="S159" s="312"/>
      <c r="T159" s="312"/>
      <c r="U159" s="312"/>
      <c r="V159" s="312"/>
      <c r="W159" s="312"/>
      <c r="X159" s="312"/>
      <c r="Y159" s="312"/>
      <c r="Z159" s="312"/>
      <c r="AA159" s="312"/>
      <c r="AB159" s="312"/>
      <c r="AC159" s="312"/>
      <c r="AD159" s="312"/>
      <c r="AE159" s="312"/>
      <c r="AF159" s="312"/>
      <c r="AG159" s="312"/>
      <c r="AH159" s="312"/>
      <c r="AI159" s="312"/>
      <c r="AJ159" s="312"/>
      <c r="AK159" s="312"/>
    </row>
    <row r="160" spans="1:37" hidden="1" x14ac:dyDescent="0.2">
      <c r="A160" s="559">
        <v>94</v>
      </c>
      <c r="B160" s="381" t="s">
        <v>713</v>
      </c>
      <c r="C160" s="398" t="s">
        <v>936</v>
      </c>
      <c r="D160" s="382" t="s">
        <v>1755</v>
      </c>
      <c r="E160" s="400">
        <v>0.10249999999999999</v>
      </c>
      <c r="F160" s="399">
        <v>72593107</v>
      </c>
      <c r="G160" s="382">
        <v>80033900</v>
      </c>
      <c r="H160" s="560">
        <v>7440793.1200000001</v>
      </c>
      <c r="I160" s="561">
        <v>744079312</v>
      </c>
      <c r="J160" s="562" t="s">
        <v>2018</v>
      </c>
      <c r="K160" s="312"/>
      <c r="L160" s="312"/>
      <c r="M160" s="312"/>
      <c r="N160" s="312"/>
      <c r="O160" s="312"/>
      <c r="P160" s="312"/>
      <c r="Q160" s="312"/>
      <c r="R160" s="312"/>
      <c r="S160" s="312"/>
      <c r="T160" s="312"/>
      <c r="U160" s="312"/>
      <c r="V160" s="312"/>
      <c r="W160" s="312"/>
      <c r="X160" s="312"/>
      <c r="Y160" s="312"/>
      <c r="Z160" s="312"/>
      <c r="AA160" s="312"/>
      <c r="AB160" s="312"/>
      <c r="AC160" s="312"/>
      <c r="AD160" s="312"/>
      <c r="AE160" s="312"/>
      <c r="AF160" s="312"/>
      <c r="AG160" s="312"/>
      <c r="AH160" s="312"/>
      <c r="AI160" s="312"/>
      <c r="AJ160" s="312"/>
      <c r="AK160" s="312"/>
    </row>
    <row r="161" spans="1:37" s="627" customFormat="1" ht="26.25" hidden="1" customHeight="1" thickBot="1" x14ac:dyDescent="0.25">
      <c r="A161" s="628">
        <v>94</v>
      </c>
      <c r="B161" s="435"/>
      <c r="C161" s="435"/>
      <c r="D161" s="435"/>
      <c r="E161" s="435"/>
      <c r="F161" s="435"/>
      <c r="G161" s="591" t="s">
        <v>39</v>
      </c>
      <c r="H161" s="592">
        <v>273024731.38779998</v>
      </c>
      <c r="I161" s="592">
        <v>26702968468.779999</v>
      </c>
      <c r="J161" s="435"/>
      <c r="K161" s="626"/>
      <c r="L161" s="626"/>
      <c r="M161" s="626"/>
      <c r="N161" s="626"/>
      <c r="O161" s="626"/>
      <c r="P161" s="626"/>
      <c r="Q161" s="626"/>
      <c r="R161" s="626"/>
      <c r="S161" s="626"/>
      <c r="T161" s="626"/>
      <c r="U161" s="626"/>
      <c r="V161" s="626"/>
      <c r="W161" s="626"/>
      <c r="X161" s="626"/>
      <c r="Y161" s="626"/>
      <c r="Z161" s="626"/>
      <c r="AA161" s="626"/>
      <c r="AB161" s="626"/>
      <c r="AC161" s="626"/>
      <c r="AD161" s="626"/>
      <c r="AE161" s="626"/>
      <c r="AF161" s="626"/>
      <c r="AG161" s="626"/>
      <c r="AH161" s="626"/>
      <c r="AI161" s="626"/>
      <c r="AJ161" s="626"/>
      <c r="AK161" s="626"/>
    </row>
    <row r="162" spans="1:37" hidden="1" x14ac:dyDescent="0.2">
      <c r="A162" s="1381" t="s">
        <v>1824</v>
      </c>
      <c r="B162" s="1381"/>
      <c r="C162" s="1381"/>
      <c r="D162" s="1381"/>
      <c r="E162" s="1381"/>
      <c r="F162" s="1381"/>
      <c r="G162" s="1381"/>
      <c r="H162" s="1381"/>
      <c r="I162" s="1381"/>
      <c r="J162" s="1381"/>
      <c r="K162" s="312"/>
      <c r="L162" s="312"/>
      <c r="M162" s="312"/>
      <c r="N162" s="312"/>
      <c r="O162" s="312"/>
      <c r="P162" s="312"/>
      <c r="Q162" s="312"/>
      <c r="R162" s="312"/>
      <c r="S162" s="312"/>
      <c r="T162" s="312"/>
      <c r="U162" s="312"/>
      <c r="V162" s="312"/>
      <c r="W162" s="312"/>
      <c r="X162" s="312"/>
      <c r="Y162" s="312"/>
      <c r="Z162" s="312"/>
      <c r="AA162" s="312"/>
      <c r="AB162" s="312"/>
      <c r="AC162" s="312"/>
      <c r="AD162" s="312"/>
      <c r="AE162" s="312"/>
      <c r="AF162" s="312"/>
      <c r="AG162" s="312"/>
      <c r="AH162" s="312"/>
      <c r="AI162" s="312"/>
      <c r="AJ162" s="312"/>
      <c r="AK162" s="312"/>
    </row>
    <row r="163" spans="1:37" x14ac:dyDescent="0.2">
      <c r="A163" s="166"/>
      <c r="B163" s="166"/>
      <c r="C163" s="166"/>
      <c r="D163" s="166"/>
      <c r="E163" s="166"/>
      <c r="F163" s="166"/>
      <c r="G163" s="166"/>
      <c r="H163" s="166"/>
      <c r="I163" s="166"/>
      <c r="J163" s="166"/>
    </row>
    <row r="164" spans="1:37" x14ac:dyDescent="0.2">
      <c r="A164" s="166"/>
      <c r="B164" s="166"/>
      <c r="C164" s="166"/>
      <c r="D164" s="166"/>
      <c r="E164" s="166"/>
      <c r="F164" s="166"/>
      <c r="G164" s="166"/>
      <c r="H164" s="166"/>
      <c r="I164" s="166"/>
      <c r="J164" s="166"/>
    </row>
    <row r="165" spans="1:37" s="105" customFormat="1" ht="27" thickBot="1" x14ac:dyDescent="0.25">
      <c r="A165" s="1401" t="s">
        <v>2023</v>
      </c>
      <c r="B165" s="1402"/>
      <c r="C165" s="1402"/>
      <c r="D165" s="1402"/>
      <c r="E165" s="1402"/>
      <c r="F165" s="1402"/>
      <c r="G165" s="1402"/>
      <c r="H165" s="1402"/>
      <c r="I165" s="1402"/>
      <c r="J165" s="1402"/>
      <c r="K165" s="483"/>
    </row>
    <row r="166" spans="1:37" s="105" customFormat="1" ht="13.5" thickTop="1" x14ac:dyDescent="0.2">
      <c r="A166" s="1301" t="s">
        <v>700</v>
      </c>
      <c r="B166" s="1301" t="s">
        <v>1057</v>
      </c>
      <c r="C166" s="1301" t="s">
        <v>900</v>
      </c>
      <c r="D166" s="1383" t="s">
        <v>901</v>
      </c>
      <c r="E166" s="1299" t="s">
        <v>2024</v>
      </c>
      <c r="F166" s="1299" t="s">
        <v>1267</v>
      </c>
      <c r="G166" s="1299" t="s">
        <v>2025</v>
      </c>
      <c r="H166" s="660" t="s">
        <v>1269</v>
      </c>
      <c r="I166" s="661" t="s">
        <v>2026</v>
      </c>
      <c r="J166" s="1301" t="s">
        <v>263</v>
      </c>
      <c r="K166" s="1299" t="s">
        <v>1058</v>
      </c>
    </row>
    <row r="167" spans="1:37" ht="27" customHeight="1" thickBot="1" x14ac:dyDescent="0.25">
      <c r="A167" s="1302"/>
      <c r="B167" s="1302"/>
      <c r="C167" s="1302"/>
      <c r="D167" s="1384"/>
      <c r="E167" s="1300"/>
      <c r="F167" s="1300"/>
      <c r="G167" s="1300"/>
      <c r="H167" s="529" t="s">
        <v>1272</v>
      </c>
      <c r="I167" s="629" t="s">
        <v>1272</v>
      </c>
      <c r="J167" s="1302"/>
      <c r="K167" s="1300"/>
    </row>
    <row r="168" spans="1:37" ht="39" thickTop="1" x14ac:dyDescent="0.2">
      <c r="A168" s="389">
        <v>1</v>
      </c>
      <c r="B168" s="291" t="s">
        <v>1376</v>
      </c>
      <c r="C168" s="389">
        <v>1</v>
      </c>
      <c r="D168" s="630">
        <v>1830000</v>
      </c>
      <c r="E168" s="297">
        <f>D168-C168+1</f>
        <v>1830000</v>
      </c>
      <c r="F168" s="290">
        <v>1000</v>
      </c>
      <c r="G168" s="297">
        <f>E168*F168</f>
        <v>1830000000</v>
      </c>
      <c r="H168" s="498">
        <f>G168*20%</f>
        <v>366000000</v>
      </c>
      <c r="I168" s="631">
        <f>G168-H168</f>
        <v>1464000000</v>
      </c>
      <c r="J168" s="296" t="s">
        <v>1302</v>
      </c>
      <c r="K168" s="431" t="s">
        <v>1938</v>
      </c>
    </row>
    <row r="169" spans="1:37" ht="38.25" x14ac:dyDescent="0.2">
      <c r="A169" s="632">
        <v>2</v>
      </c>
      <c r="B169" s="662" t="s">
        <v>2027</v>
      </c>
      <c r="C169" s="632">
        <v>1</v>
      </c>
      <c r="D169" s="634">
        <v>2000000</v>
      </c>
      <c r="E169" s="635">
        <v>2000000</v>
      </c>
      <c r="F169" s="632">
        <v>1000</v>
      </c>
      <c r="G169" s="617">
        <f t="shared" ref="G169:G179" si="0">E169*F169</f>
        <v>2000000000</v>
      </c>
      <c r="H169" s="635">
        <f>G169*20%</f>
        <v>400000000</v>
      </c>
      <c r="I169" s="636">
        <f>G169-H169</f>
        <v>1600000000</v>
      </c>
      <c r="J169" s="633" t="s">
        <v>1855</v>
      </c>
      <c r="K169" s="637" t="s">
        <v>2028</v>
      </c>
    </row>
    <row r="170" spans="1:37" ht="25.5" x14ac:dyDescent="0.2">
      <c r="A170" s="290">
        <v>3</v>
      </c>
      <c r="B170" s="291" t="s">
        <v>2029</v>
      </c>
      <c r="C170" s="389">
        <v>1</v>
      </c>
      <c r="D170" s="638">
        <v>2250000</v>
      </c>
      <c r="E170" s="503">
        <f>D170</f>
        <v>2250000</v>
      </c>
      <c r="F170" s="297">
        <v>1000</v>
      </c>
      <c r="G170" s="297">
        <f t="shared" si="0"/>
        <v>2250000000</v>
      </c>
      <c r="H170" s="498">
        <f>G170*20%</f>
        <v>450000000</v>
      </c>
      <c r="I170" s="639">
        <f>G170-H170</f>
        <v>1800000000</v>
      </c>
      <c r="J170" s="296" t="s">
        <v>1711</v>
      </c>
      <c r="K170" s="431" t="s">
        <v>2030</v>
      </c>
    </row>
    <row r="171" spans="1:37" ht="25.5" x14ac:dyDescent="0.2">
      <c r="A171" s="614">
        <v>4</v>
      </c>
      <c r="B171" s="640" t="s">
        <v>2031</v>
      </c>
      <c r="C171" s="612">
        <v>1</v>
      </c>
      <c r="D171" s="641">
        <v>1500000</v>
      </c>
      <c r="E171" s="615">
        <v>1500000</v>
      </c>
      <c r="F171" s="617">
        <v>1000</v>
      </c>
      <c r="G171" s="617">
        <f t="shared" si="0"/>
        <v>1500000000</v>
      </c>
      <c r="H171" s="618">
        <v>600000000</v>
      </c>
      <c r="I171" s="642">
        <v>900000000</v>
      </c>
      <c r="J171" s="613" t="s">
        <v>1711</v>
      </c>
      <c r="K171" s="643" t="s">
        <v>2032</v>
      </c>
    </row>
    <row r="172" spans="1:37" ht="25.5" x14ac:dyDescent="0.2">
      <c r="A172" s="290">
        <v>5</v>
      </c>
      <c r="B172" s="291" t="s">
        <v>2033</v>
      </c>
      <c r="C172" s="389">
        <v>1</v>
      </c>
      <c r="D172" s="638">
        <v>4000000</v>
      </c>
      <c r="E172" s="503">
        <v>4000000</v>
      </c>
      <c r="F172" s="297">
        <v>1000</v>
      </c>
      <c r="G172" s="297">
        <f t="shared" si="0"/>
        <v>4000000000</v>
      </c>
      <c r="H172" s="498">
        <v>1600000000</v>
      </c>
      <c r="I172" s="639">
        <v>2400000000</v>
      </c>
      <c r="J172" s="296" t="s">
        <v>2034</v>
      </c>
      <c r="K172" s="431" t="s">
        <v>2032</v>
      </c>
    </row>
    <row r="173" spans="1:37" ht="25.5" x14ac:dyDescent="0.2">
      <c r="A173" s="614">
        <v>6</v>
      </c>
      <c r="B173" s="640" t="s">
        <v>2035</v>
      </c>
      <c r="C173" s="612">
        <v>1</v>
      </c>
      <c r="D173" s="641">
        <v>3000000</v>
      </c>
      <c r="E173" s="615">
        <v>3000000</v>
      </c>
      <c r="F173" s="617">
        <v>1000</v>
      </c>
      <c r="G173" s="617">
        <f t="shared" si="0"/>
        <v>3000000000</v>
      </c>
      <c r="H173" s="618">
        <f t="shared" ref="H173:H179" si="1">G173*0.4</f>
        <v>1200000000</v>
      </c>
      <c r="I173" s="642">
        <f t="shared" ref="I173:I179" si="2">G173*0.6</f>
        <v>1800000000</v>
      </c>
      <c r="J173" s="613" t="s">
        <v>1290</v>
      </c>
      <c r="K173" s="643">
        <v>64237</v>
      </c>
    </row>
    <row r="174" spans="1:37" ht="25.5" x14ac:dyDescent="0.2">
      <c r="A174" s="210">
        <v>7</v>
      </c>
      <c r="B174" s="171" t="s">
        <v>2036</v>
      </c>
      <c r="C174" s="168">
        <v>1</v>
      </c>
      <c r="D174" s="644">
        <v>1000000</v>
      </c>
      <c r="E174" s="645">
        <v>1000000</v>
      </c>
      <c r="F174" s="646">
        <v>1000</v>
      </c>
      <c r="G174" s="646">
        <f t="shared" si="0"/>
        <v>1000000000</v>
      </c>
      <c r="H174" s="647">
        <f t="shared" si="1"/>
        <v>400000000</v>
      </c>
      <c r="I174" s="648">
        <f t="shared" si="2"/>
        <v>600000000</v>
      </c>
      <c r="J174" s="211" t="s">
        <v>2037</v>
      </c>
      <c r="K174" s="649" t="s">
        <v>2038</v>
      </c>
    </row>
    <row r="175" spans="1:37" ht="38.25" x14ac:dyDescent="0.2">
      <c r="A175" s="614">
        <v>8</v>
      </c>
      <c r="B175" s="640" t="s">
        <v>2039</v>
      </c>
      <c r="C175" s="612">
        <v>1</v>
      </c>
      <c r="D175" s="641">
        <v>2000000</v>
      </c>
      <c r="E175" s="615">
        <f>D175</f>
        <v>2000000</v>
      </c>
      <c r="F175" s="617">
        <v>1000</v>
      </c>
      <c r="G175" s="617">
        <f t="shared" si="0"/>
        <v>2000000000</v>
      </c>
      <c r="H175" s="618">
        <f t="shared" si="1"/>
        <v>800000000</v>
      </c>
      <c r="I175" s="642">
        <f t="shared" si="2"/>
        <v>1200000000</v>
      </c>
      <c r="J175" s="613" t="s">
        <v>1302</v>
      </c>
      <c r="K175" s="643" t="s">
        <v>1885</v>
      </c>
    </row>
    <row r="176" spans="1:37" ht="25.5" x14ac:dyDescent="0.2">
      <c r="A176" s="168">
        <v>9</v>
      </c>
      <c r="B176" s="171" t="s">
        <v>2040</v>
      </c>
      <c r="C176" s="168">
        <v>1</v>
      </c>
      <c r="D176" s="650">
        <v>2000000</v>
      </c>
      <c r="E176" s="645">
        <f>D176</f>
        <v>2000000</v>
      </c>
      <c r="F176" s="646">
        <v>1000</v>
      </c>
      <c r="G176" s="646">
        <f t="shared" si="0"/>
        <v>2000000000</v>
      </c>
      <c r="H176" s="647">
        <f t="shared" si="1"/>
        <v>800000000</v>
      </c>
      <c r="I176" s="648">
        <f t="shared" si="2"/>
        <v>1200000000</v>
      </c>
      <c r="J176" s="210" t="s">
        <v>1290</v>
      </c>
      <c r="K176" s="194" t="s">
        <v>2041</v>
      </c>
    </row>
    <row r="177" spans="1:37" ht="25.5" x14ac:dyDescent="0.2">
      <c r="A177" s="614">
        <v>10</v>
      </c>
      <c r="B177" s="640" t="s">
        <v>2042</v>
      </c>
      <c r="C177" s="612">
        <v>1</v>
      </c>
      <c r="D177" s="641">
        <v>3000000</v>
      </c>
      <c r="E177" s="615">
        <v>3000000</v>
      </c>
      <c r="F177" s="617">
        <v>1000</v>
      </c>
      <c r="G177" s="617">
        <f t="shared" si="0"/>
        <v>3000000000</v>
      </c>
      <c r="H177" s="618">
        <f t="shared" si="1"/>
        <v>1200000000</v>
      </c>
      <c r="I177" s="642">
        <f t="shared" si="2"/>
        <v>1800000000</v>
      </c>
      <c r="J177" s="613" t="s">
        <v>1292</v>
      </c>
      <c r="K177" s="643" t="s">
        <v>2043</v>
      </c>
    </row>
    <row r="178" spans="1:37" ht="25.5" x14ac:dyDescent="0.2">
      <c r="A178" s="168">
        <v>11</v>
      </c>
      <c r="B178" s="171" t="s">
        <v>2044</v>
      </c>
      <c r="C178" s="168">
        <v>1</v>
      </c>
      <c r="D178" s="650">
        <v>300000</v>
      </c>
      <c r="E178" s="645">
        <v>3000000</v>
      </c>
      <c r="F178" s="646">
        <v>1000</v>
      </c>
      <c r="G178" s="646">
        <f t="shared" si="0"/>
        <v>3000000000</v>
      </c>
      <c r="H178" s="647">
        <f t="shared" si="1"/>
        <v>1200000000</v>
      </c>
      <c r="I178" s="648">
        <f t="shared" si="2"/>
        <v>1800000000</v>
      </c>
      <c r="J178" s="210" t="s">
        <v>1339</v>
      </c>
      <c r="K178" s="194" t="s">
        <v>2045</v>
      </c>
    </row>
    <row r="179" spans="1:37" ht="26.25" thickBot="1" x14ac:dyDescent="0.25">
      <c r="A179" s="614">
        <v>12</v>
      </c>
      <c r="B179" s="640" t="s">
        <v>2047</v>
      </c>
      <c r="C179" s="612">
        <v>1</v>
      </c>
      <c r="D179" s="641">
        <v>4400000</v>
      </c>
      <c r="E179" s="615">
        <v>4400000</v>
      </c>
      <c r="F179" s="617">
        <v>1000</v>
      </c>
      <c r="G179" s="617">
        <f t="shared" si="0"/>
        <v>4400000000</v>
      </c>
      <c r="H179" s="618">
        <f t="shared" si="1"/>
        <v>1760000000</v>
      </c>
      <c r="I179" s="642">
        <f t="shared" si="2"/>
        <v>2640000000</v>
      </c>
      <c r="J179" s="613" t="s">
        <v>1294</v>
      </c>
      <c r="K179" s="643" t="s">
        <v>2046</v>
      </c>
    </row>
    <row r="180" spans="1:37" ht="14.25" thickTop="1" thickBot="1" x14ac:dyDescent="0.25">
      <c r="A180" s="654">
        <f>COUNT(A168:A179)</f>
        <v>12</v>
      </c>
      <c r="B180" s="651"/>
      <c r="C180" s="651"/>
      <c r="D180" s="652" t="s">
        <v>39</v>
      </c>
      <c r="E180" s="653">
        <f>SUM(E168:E176)</f>
        <v>19580000</v>
      </c>
      <c r="F180" s="654"/>
      <c r="G180" s="653">
        <f>SUM(G168:G179)</f>
        <v>29980000000</v>
      </c>
      <c r="H180" s="653">
        <f>SUM(H168:H179)</f>
        <v>10776000000</v>
      </c>
      <c r="I180" s="655">
        <f>SUM(I168:I179)</f>
        <v>19204000000</v>
      </c>
      <c r="J180" s="656"/>
      <c r="K180" s="657"/>
    </row>
    <row r="181" spans="1:37" ht="13.5" thickTop="1" x14ac:dyDescent="0.2">
      <c r="A181" s="510"/>
      <c r="B181" s="510"/>
      <c r="C181" s="510"/>
      <c r="D181" s="658"/>
      <c r="E181" s="510"/>
      <c r="F181" s="511"/>
      <c r="G181" s="510"/>
      <c r="H181" s="510"/>
      <c r="I181" s="659"/>
      <c r="J181" s="510"/>
      <c r="K181" s="310"/>
    </row>
    <row r="182" spans="1:37" ht="13.5" thickBot="1" x14ac:dyDescent="0.25"/>
    <row r="183" spans="1:37" x14ac:dyDescent="0.2">
      <c r="A183" s="1405" t="s">
        <v>1571</v>
      </c>
      <c r="B183" s="1406"/>
      <c r="C183" s="1406"/>
      <c r="D183" s="1406"/>
      <c r="E183" s="1406"/>
      <c r="F183" s="1406"/>
      <c r="G183" s="312"/>
      <c r="H183" s="312"/>
      <c r="I183" s="312"/>
      <c r="J183" s="312"/>
      <c r="K183" s="312"/>
      <c r="L183" s="312"/>
      <c r="M183" s="312"/>
      <c r="N183" s="312"/>
      <c r="O183" s="312"/>
      <c r="P183" s="312"/>
      <c r="Q183" s="312"/>
      <c r="R183" s="312"/>
      <c r="S183" s="312"/>
      <c r="T183" s="312"/>
      <c r="U183" s="312"/>
      <c r="V183" s="312"/>
      <c r="W183" s="312"/>
      <c r="X183" s="312"/>
      <c r="Y183" s="312"/>
      <c r="Z183" s="312"/>
      <c r="AA183" s="312"/>
      <c r="AB183" s="312"/>
      <c r="AC183" s="312"/>
      <c r="AD183" s="312"/>
      <c r="AE183" s="312"/>
      <c r="AF183" s="312"/>
      <c r="AG183" s="312"/>
      <c r="AH183" s="312"/>
      <c r="AI183" s="312"/>
      <c r="AJ183" s="312"/>
      <c r="AK183" s="312"/>
    </row>
    <row r="184" spans="1:37" ht="15.75" customHeight="1" thickBot="1" x14ac:dyDescent="0.25">
      <c r="A184" s="1407"/>
      <c r="B184" s="1408"/>
      <c r="C184" s="1408"/>
      <c r="D184" s="1408"/>
      <c r="E184" s="1408"/>
      <c r="F184" s="1408"/>
      <c r="G184" s="312"/>
      <c r="H184" s="312"/>
      <c r="I184" s="312"/>
      <c r="J184" s="312"/>
      <c r="K184" s="312"/>
      <c r="L184" s="312"/>
      <c r="M184" s="312"/>
      <c r="N184" s="312"/>
      <c r="O184" s="312"/>
      <c r="P184" s="312"/>
      <c r="Q184" s="312"/>
      <c r="R184" s="312"/>
      <c r="S184" s="312"/>
      <c r="T184" s="312"/>
      <c r="U184" s="312"/>
      <c r="V184" s="312"/>
      <c r="W184" s="312"/>
      <c r="X184" s="312"/>
      <c r="Y184" s="312"/>
      <c r="Z184" s="312"/>
      <c r="AA184" s="312"/>
      <c r="AB184" s="312"/>
      <c r="AC184" s="312"/>
      <c r="AD184" s="312"/>
      <c r="AE184" s="312"/>
      <c r="AF184" s="312"/>
      <c r="AG184" s="312"/>
      <c r="AH184" s="312"/>
      <c r="AI184" s="312"/>
      <c r="AJ184" s="312"/>
      <c r="AK184" s="312"/>
    </row>
    <row r="185" spans="1:37" ht="27" thickTop="1" thickBot="1" x14ac:dyDescent="0.25">
      <c r="A185" s="663" t="s">
        <v>700</v>
      </c>
      <c r="B185" s="664" t="s">
        <v>1258</v>
      </c>
      <c r="C185" s="664" t="s">
        <v>1572</v>
      </c>
      <c r="D185" s="664" t="s">
        <v>1259</v>
      </c>
      <c r="E185" s="663" t="s">
        <v>1573</v>
      </c>
      <c r="F185" s="663" t="s">
        <v>1058</v>
      </c>
      <c r="G185" s="312"/>
      <c r="H185" s="312"/>
      <c r="I185" s="312"/>
      <c r="J185" s="312"/>
      <c r="K185" s="312"/>
      <c r="L185" s="312"/>
      <c r="M185" s="312"/>
      <c r="N185" s="312"/>
      <c r="O185" s="312"/>
      <c r="P185" s="312"/>
      <c r="Q185" s="312"/>
      <c r="R185" s="312"/>
      <c r="S185" s="312"/>
      <c r="T185" s="312"/>
      <c r="U185" s="312"/>
      <c r="V185" s="312"/>
      <c r="W185" s="312"/>
      <c r="X185" s="312"/>
      <c r="Y185" s="312"/>
      <c r="Z185" s="312"/>
      <c r="AA185" s="312"/>
      <c r="AB185" s="312"/>
      <c r="AC185" s="312"/>
      <c r="AD185" s="312"/>
      <c r="AE185" s="312"/>
      <c r="AF185" s="312"/>
      <c r="AG185" s="312"/>
      <c r="AH185" s="312"/>
      <c r="AI185" s="312"/>
      <c r="AJ185" s="312"/>
      <c r="AK185" s="312"/>
    </row>
    <row r="186" spans="1:37" ht="39" thickTop="1" x14ac:dyDescent="0.2">
      <c r="A186" s="614">
        <v>1</v>
      </c>
      <c r="B186" s="640" t="s">
        <v>2048</v>
      </c>
      <c r="C186" s="612">
        <v>120000000</v>
      </c>
      <c r="D186" s="641">
        <f t="shared" ref="D186:D191" si="3">C186*10</f>
        <v>1200000000</v>
      </c>
      <c r="E186" s="615" t="s">
        <v>1302</v>
      </c>
      <c r="F186" s="617" t="s">
        <v>1874</v>
      </c>
      <c r="G186" s="312"/>
      <c r="H186" s="312"/>
      <c r="I186" s="312"/>
      <c r="J186" s="312"/>
      <c r="K186" s="312"/>
      <c r="L186" s="312"/>
      <c r="M186" s="312"/>
      <c r="N186" s="312"/>
      <c r="O186" s="312"/>
      <c r="P186" s="312"/>
      <c r="Q186" s="312"/>
      <c r="R186" s="312"/>
      <c r="S186" s="312"/>
      <c r="T186" s="312"/>
      <c r="U186" s="312"/>
      <c r="V186" s="312"/>
      <c r="W186" s="312"/>
      <c r="X186" s="312"/>
      <c r="Y186" s="312"/>
      <c r="Z186" s="312"/>
      <c r="AA186" s="312"/>
      <c r="AB186" s="312"/>
      <c r="AC186" s="312"/>
      <c r="AD186" s="312"/>
      <c r="AE186" s="312"/>
      <c r="AF186" s="312"/>
      <c r="AG186" s="312"/>
      <c r="AH186" s="312"/>
      <c r="AI186" s="312"/>
      <c r="AJ186" s="312"/>
      <c r="AK186" s="312"/>
    </row>
    <row r="187" spans="1:37" ht="25.5" x14ac:dyDescent="0.2">
      <c r="A187" s="665">
        <v>2</v>
      </c>
      <c r="B187" s="415" t="s">
        <v>2049</v>
      </c>
      <c r="C187" s="666">
        <v>100000000</v>
      </c>
      <c r="D187" s="666">
        <f t="shared" si="3"/>
        <v>1000000000</v>
      </c>
      <c r="E187" s="415" t="s">
        <v>1379</v>
      </c>
      <c r="F187" s="667" t="s">
        <v>2050</v>
      </c>
      <c r="G187" s="312"/>
      <c r="H187" s="312"/>
      <c r="I187" s="312"/>
      <c r="J187" s="312"/>
      <c r="K187" s="312"/>
      <c r="L187" s="312"/>
      <c r="M187" s="312"/>
      <c r="N187" s="312"/>
      <c r="O187" s="312"/>
      <c r="P187" s="312"/>
      <c r="Q187" s="312"/>
      <c r="R187" s="312"/>
      <c r="S187" s="312"/>
      <c r="T187" s="312"/>
      <c r="U187" s="312"/>
      <c r="V187" s="312"/>
      <c r="W187" s="312"/>
      <c r="X187" s="312"/>
      <c r="Y187" s="312"/>
      <c r="Z187" s="312"/>
      <c r="AA187" s="312"/>
      <c r="AB187" s="312"/>
      <c r="AC187" s="312"/>
      <c r="AD187" s="312"/>
      <c r="AE187" s="312"/>
      <c r="AF187" s="312"/>
      <c r="AG187" s="312"/>
      <c r="AH187" s="312"/>
      <c r="AI187" s="312"/>
      <c r="AJ187" s="312"/>
      <c r="AK187" s="312"/>
    </row>
    <row r="188" spans="1:37" ht="25.5" x14ac:dyDescent="0.2">
      <c r="A188" s="614">
        <v>3</v>
      </c>
      <c r="B188" s="640" t="s">
        <v>2051</v>
      </c>
      <c r="C188" s="612">
        <v>50000000</v>
      </c>
      <c r="D188" s="641">
        <f t="shared" si="3"/>
        <v>500000000</v>
      </c>
      <c r="E188" s="615" t="s">
        <v>1628</v>
      </c>
      <c r="F188" s="617" t="s">
        <v>2052</v>
      </c>
      <c r="G188" s="312"/>
      <c r="H188" s="312"/>
      <c r="I188" s="312"/>
      <c r="J188" s="312"/>
      <c r="K188" s="312"/>
      <c r="L188" s="312"/>
      <c r="M188" s="312"/>
      <c r="N188" s="312"/>
      <c r="O188" s="312"/>
      <c r="P188" s="312"/>
      <c r="Q188" s="312"/>
      <c r="R188" s="312"/>
      <c r="S188" s="312"/>
      <c r="T188" s="312"/>
      <c r="U188" s="312"/>
      <c r="V188" s="312"/>
      <c r="W188" s="312"/>
      <c r="X188" s="312"/>
      <c r="Y188" s="312"/>
      <c r="Z188" s="312"/>
      <c r="AA188" s="312"/>
      <c r="AB188" s="312"/>
      <c r="AC188" s="312"/>
      <c r="AD188" s="312"/>
      <c r="AE188" s="312"/>
      <c r="AF188" s="312"/>
      <c r="AG188" s="312"/>
      <c r="AH188" s="312"/>
      <c r="AI188" s="312"/>
      <c r="AJ188" s="312"/>
      <c r="AK188" s="312"/>
    </row>
    <row r="189" spans="1:37" ht="25.5" x14ac:dyDescent="0.2">
      <c r="A189" s="665">
        <v>4</v>
      </c>
      <c r="B189" s="415" t="s">
        <v>2053</v>
      </c>
      <c r="C189" s="666">
        <v>120000000</v>
      </c>
      <c r="D189" s="666">
        <f t="shared" si="3"/>
        <v>1200000000</v>
      </c>
      <c r="E189" s="415" t="s">
        <v>1292</v>
      </c>
      <c r="F189" s="667" t="s">
        <v>2054</v>
      </c>
      <c r="G189" s="312"/>
      <c r="H189" s="312"/>
      <c r="I189" s="312"/>
      <c r="J189" s="312"/>
      <c r="K189" s="312"/>
      <c r="L189" s="312"/>
      <c r="M189" s="312"/>
      <c r="N189" s="312"/>
      <c r="O189" s="312"/>
      <c r="P189" s="312"/>
      <c r="Q189" s="312"/>
      <c r="R189" s="312"/>
      <c r="S189" s="312"/>
      <c r="T189" s="312"/>
      <c r="U189" s="312"/>
      <c r="V189" s="312"/>
      <c r="W189" s="312"/>
      <c r="X189" s="312"/>
      <c r="Y189" s="312"/>
      <c r="Z189" s="312"/>
      <c r="AA189" s="312"/>
      <c r="AB189" s="312"/>
      <c r="AC189" s="312"/>
      <c r="AD189" s="312"/>
      <c r="AE189" s="312"/>
      <c r="AF189" s="312"/>
      <c r="AG189" s="312"/>
      <c r="AH189" s="312"/>
      <c r="AI189" s="312"/>
      <c r="AJ189" s="312"/>
      <c r="AK189" s="312"/>
    </row>
    <row r="190" spans="1:37" ht="25.5" x14ac:dyDescent="0.2">
      <c r="A190" s="614">
        <v>5</v>
      </c>
      <c r="B190" s="640" t="s">
        <v>2055</v>
      </c>
      <c r="C190" s="612">
        <v>125000000</v>
      </c>
      <c r="D190" s="641">
        <f t="shared" si="3"/>
        <v>1250000000</v>
      </c>
      <c r="E190" s="615" t="s">
        <v>2056</v>
      </c>
      <c r="F190" s="617" t="s">
        <v>2015</v>
      </c>
      <c r="G190" s="312"/>
      <c r="H190" s="312"/>
      <c r="I190" s="312"/>
      <c r="J190" s="312"/>
      <c r="K190" s="312"/>
      <c r="L190" s="312"/>
      <c r="M190" s="312"/>
      <c r="N190" s="312"/>
      <c r="O190" s="312"/>
      <c r="P190" s="312"/>
      <c r="Q190" s="312"/>
      <c r="R190" s="312"/>
      <c r="S190" s="312"/>
      <c r="T190" s="312"/>
      <c r="U190" s="312"/>
      <c r="V190" s="312"/>
      <c r="W190" s="312"/>
      <c r="X190" s="312"/>
      <c r="Y190" s="312"/>
      <c r="Z190" s="312"/>
      <c r="AA190" s="312"/>
      <c r="AB190" s="312"/>
      <c r="AC190" s="312"/>
      <c r="AD190" s="312"/>
      <c r="AE190" s="312"/>
      <c r="AF190" s="312"/>
      <c r="AG190" s="312"/>
      <c r="AH190" s="312"/>
      <c r="AI190" s="312"/>
      <c r="AJ190" s="312"/>
      <c r="AK190" s="312"/>
    </row>
    <row r="191" spans="1:37" ht="26.25" thickBot="1" x14ac:dyDescent="0.25">
      <c r="A191" s="665">
        <v>6</v>
      </c>
      <c r="B191" s="415" t="s">
        <v>2057</v>
      </c>
      <c r="C191" s="666">
        <v>140000000</v>
      </c>
      <c r="D191" s="666">
        <f t="shared" si="3"/>
        <v>1400000000</v>
      </c>
      <c r="E191" s="415" t="s">
        <v>1290</v>
      </c>
      <c r="F191" s="667" t="s">
        <v>2046</v>
      </c>
      <c r="G191" s="312"/>
      <c r="H191" s="312"/>
      <c r="I191" s="312"/>
      <c r="J191" s="312"/>
      <c r="K191" s="312"/>
      <c r="L191" s="312"/>
      <c r="M191" s="312"/>
      <c r="N191" s="312"/>
      <c r="O191" s="312"/>
      <c r="P191" s="312"/>
      <c r="Q191" s="312"/>
      <c r="R191" s="312"/>
      <c r="S191" s="312"/>
      <c r="T191" s="312"/>
      <c r="U191" s="312"/>
      <c r="V191" s="312"/>
      <c r="W191" s="312"/>
      <c r="X191" s="312"/>
      <c r="Y191" s="312"/>
      <c r="Z191" s="312"/>
      <c r="AA191" s="312"/>
      <c r="AB191" s="312"/>
      <c r="AC191" s="312"/>
      <c r="AD191" s="312"/>
      <c r="AE191" s="312"/>
      <c r="AF191" s="312"/>
      <c r="AG191" s="312"/>
      <c r="AH191" s="312"/>
      <c r="AI191" s="312"/>
      <c r="AJ191" s="312"/>
      <c r="AK191" s="312"/>
    </row>
    <row r="192" spans="1:37" ht="14.25" thickTop="1" thickBot="1" x14ac:dyDescent="0.25">
      <c r="A192" s="672">
        <f>COUNT(A186:A191)</f>
        <v>6</v>
      </c>
      <c r="B192" s="668" t="s">
        <v>39</v>
      </c>
      <c r="C192" s="669">
        <f>SUM(C186:C191)</f>
        <v>655000000</v>
      </c>
      <c r="D192" s="669">
        <f>SUM(D186:D191)</f>
        <v>6550000000</v>
      </c>
      <c r="E192" s="670"/>
      <c r="F192" s="671"/>
      <c r="G192" s="312"/>
      <c r="H192" s="312"/>
      <c r="I192" s="312"/>
      <c r="J192" s="312"/>
      <c r="K192" s="312"/>
      <c r="L192" s="312"/>
      <c r="M192" s="312"/>
      <c r="N192" s="312"/>
      <c r="O192" s="312"/>
      <c r="P192" s="312"/>
      <c r="Q192" s="312"/>
      <c r="R192" s="312"/>
      <c r="S192" s="312"/>
      <c r="T192" s="312"/>
      <c r="U192" s="312"/>
      <c r="V192" s="312"/>
      <c r="W192" s="312"/>
      <c r="X192" s="312"/>
      <c r="Y192" s="312"/>
      <c r="Z192" s="312"/>
      <c r="AA192" s="312"/>
      <c r="AB192" s="312"/>
      <c r="AC192" s="312"/>
      <c r="AD192" s="312"/>
      <c r="AE192" s="312"/>
      <c r="AF192" s="312"/>
      <c r="AG192" s="312"/>
      <c r="AH192" s="312"/>
      <c r="AI192" s="312"/>
      <c r="AJ192" s="312"/>
      <c r="AK192" s="312"/>
    </row>
    <row r="193" spans="1:37" ht="13.5" thickTop="1" x14ac:dyDescent="0.2">
      <c r="A193" s="312"/>
      <c r="B193" s="312"/>
      <c r="C193" s="313"/>
      <c r="D193" s="312"/>
      <c r="E193" s="312"/>
      <c r="F193" s="312"/>
      <c r="G193" s="312"/>
      <c r="H193" s="312"/>
      <c r="I193" s="312"/>
      <c r="J193" s="312"/>
      <c r="K193" s="312"/>
      <c r="L193" s="312"/>
      <c r="M193" s="312"/>
      <c r="N193" s="312"/>
      <c r="O193" s="312"/>
      <c r="P193" s="312"/>
      <c r="Q193" s="312"/>
      <c r="R193" s="312"/>
      <c r="S193" s="312"/>
      <c r="T193" s="312"/>
      <c r="U193" s="312"/>
      <c r="V193" s="312"/>
      <c r="W193" s="312"/>
      <c r="X193" s="312"/>
      <c r="Y193" s="312"/>
      <c r="Z193" s="312"/>
      <c r="AA193" s="312"/>
      <c r="AB193" s="312"/>
      <c r="AC193" s="312"/>
      <c r="AD193" s="312"/>
      <c r="AE193" s="312"/>
      <c r="AF193" s="312"/>
      <c r="AG193" s="312"/>
      <c r="AH193" s="312"/>
      <c r="AI193" s="312"/>
      <c r="AJ193" s="312"/>
      <c r="AK193" s="312"/>
    </row>
    <row r="194" spans="1:37" x14ac:dyDescent="0.2">
      <c r="A194" s="312"/>
      <c r="B194" s="312"/>
      <c r="C194" s="313"/>
      <c r="D194" s="312"/>
      <c r="E194" s="312"/>
      <c r="F194" s="312"/>
      <c r="G194" s="312"/>
      <c r="H194" s="312"/>
      <c r="I194" s="312"/>
      <c r="J194" s="312"/>
      <c r="K194" s="312"/>
      <c r="L194" s="312"/>
      <c r="M194" s="312"/>
      <c r="N194" s="312"/>
      <c r="O194" s="312"/>
      <c r="P194" s="312"/>
      <c r="Q194" s="312"/>
      <c r="R194" s="312"/>
      <c r="S194" s="312"/>
      <c r="T194" s="312"/>
      <c r="U194" s="312"/>
      <c r="V194" s="312"/>
      <c r="W194" s="312"/>
      <c r="X194" s="312"/>
      <c r="Y194" s="312"/>
      <c r="Z194" s="312"/>
      <c r="AA194" s="312"/>
      <c r="AB194" s="312"/>
      <c r="AC194" s="312"/>
      <c r="AD194" s="312"/>
      <c r="AE194" s="312"/>
      <c r="AF194" s="312"/>
      <c r="AG194" s="312"/>
      <c r="AH194" s="312"/>
      <c r="AI194" s="312"/>
      <c r="AJ194" s="312"/>
      <c r="AK194" s="312"/>
    </row>
    <row r="195" spans="1:37" x14ac:dyDescent="0.2">
      <c r="A195" s="312"/>
      <c r="B195" s="312"/>
      <c r="C195" s="313"/>
      <c r="D195" s="312"/>
      <c r="E195" s="312"/>
      <c r="F195" s="312"/>
      <c r="G195" s="312"/>
      <c r="H195" s="312"/>
      <c r="I195" s="312"/>
      <c r="J195" s="312"/>
      <c r="K195" s="312"/>
      <c r="L195" s="312"/>
      <c r="M195" s="312"/>
      <c r="N195" s="312"/>
      <c r="O195" s="312"/>
      <c r="P195" s="312"/>
      <c r="Q195" s="312"/>
      <c r="R195" s="312"/>
      <c r="S195" s="312"/>
      <c r="T195" s="312"/>
      <c r="U195" s="312"/>
      <c r="V195" s="312"/>
      <c r="W195" s="312"/>
      <c r="X195" s="312"/>
      <c r="Y195" s="312"/>
      <c r="Z195" s="312"/>
      <c r="AA195" s="312"/>
      <c r="AB195" s="312"/>
      <c r="AC195" s="312"/>
      <c r="AD195" s="312"/>
      <c r="AE195" s="312"/>
      <c r="AF195" s="312"/>
      <c r="AG195" s="312"/>
      <c r="AH195" s="312"/>
      <c r="AI195" s="312"/>
      <c r="AJ195" s="312"/>
      <c r="AK195" s="312"/>
    </row>
    <row r="196" spans="1:37" x14ac:dyDescent="0.2">
      <c r="A196" s="312"/>
      <c r="B196" s="312"/>
      <c r="C196" s="313"/>
      <c r="D196" s="312"/>
      <c r="E196" s="312"/>
      <c r="F196" s="312"/>
      <c r="G196" s="312"/>
      <c r="H196" s="312"/>
      <c r="I196" s="312"/>
      <c r="J196" s="312"/>
      <c r="K196" s="312"/>
      <c r="L196" s="312"/>
      <c r="M196" s="312"/>
      <c r="N196" s="312"/>
      <c r="O196" s="312"/>
      <c r="P196" s="312"/>
      <c r="Q196" s="312"/>
      <c r="R196" s="312"/>
      <c r="S196" s="312"/>
      <c r="T196" s="312"/>
      <c r="U196" s="312"/>
      <c r="V196" s="312"/>
      <c r="W196" s="312"/>
      <c r="X196" s="312"/>
      <c r="Y196" s="312"/>
      <c r="Z196" s="312"/>
      <c r="AA196" s="312"/>
      <c r="AB196" s="312"/>
      <c r="AC196" s="312"/>
      <c r="AD196" s="312"/>
      <c r="AE196" s="312"/>
      <c r="AF196" s="312"/>
      <c r="AG196" s="312"/>
      <c r="AH196" s="312"/>
      <c r="AI196" s="312"/>
      <c r="AJ196" s="312"/>
      <c r="AK196" s="312"/>
    </row>
    <row r="197" spans="1:37" x14ac:dyDescent="0.2">
      <c r="A197" s="312"/>
      <c r="B197" s="312"/>
      <c r="C197" s="313"/>
      <c r="D197" s="312"/>
      <c r="E197" s="312"/>
      <c r="F197" s="312"/>
      <c r="G197" s="312"/>
      <c r="H197" s="312"/>
      <c r="I197" s="312"/>
      <c r="J197" s="312"/>
      <c r="K197" s="312"/>
      <c r="L197" s="312"/>
      <c r="M197" s="312"/>
      <c r="N197" s="312"/>
      <c r="O197" s="312"/>
      <c r="P197" s="312"/>
      <c r="Q197" s="312"/>
      <c r="R197" s="312"/>
      <c r="S197" s="312"/>
      <c r="T197" s="312"/>
      <c r="U197" s="312"/>
      <c r="V197" s="312"/>
      <c r="W197" s="312"/>
      <c r="X197" s="312"/>
      <c r="Y197" s="312"/>
      <c r="Z197" s="312"/>
      <c r="AA197" s="312"/>
      <c r="AB197" s="312"/>
      <c r="AC197" s="312"/>
      <c r="AD197" s="312"/>
      <c r="AE197" s="312"/>
      <c r="AF197" s="312"/>
      <c r="AG197" s="312"/>
      <c r="AH197" s="312"/>
      <c r="AI197" s="312"/>
      <c r="AJ197" s="312"/>
      <c r="AK197" s="312"/>
    </row>
    <row r="198" spans="1:37" x14ac:dyDescent="0.2">
      <c r="A198" s="312"/>
      <c r="B198" s="312"/>
      <c r="C198" s="313"/>
      <c r="D198" s="312"/>
      <c r="E198" s="312"/>
      <c r="F198" s="312"/>
      <c r="G198" s="312"/>
      <c r="H198" s="312"/>
      <c r="I198" s="312"/>
      <c r="J198" s="312"/>
      <c r="K198" s="312"/>
      <c r="L198" s="312"/>
      <c r="M198" s="312"/>
      <c r="N198" s="312"/>
      <c r="O198" s="312"/>
      <c r="P198" s="312"/>
      <c r="Q198" s="312"/>
      <c r="R198" s="312"/>
      <c r="S198" s="312"/>
      <c r="T198" s="312"/>
      <c r="U198" s="312"/>
      <c r="V198" s="312"/>
      <c r="W198" s="312"/>
      <c r="X198" s="312"/>
      <c r="Y198" s="312"/>
      <c r="Z198" s="312"/>
      <c r="AA198" s="312"/>
      <c r="AB198" s="312"/>
      <c r="AC198" s="312"/>
      <c r="AD198" s="312"/>
      <c r="AE198" s="312"/>
      <c r="AF198" s="312"/>
      <c r="AG198" s="312"/>
      <c r="AH198" s="312"/>
      <c r="AI198" s="312"/>
      <c r="AJ198" s="312"/>
      <c r="AK198" s="312"/>
    </row>
    <row r="199" spans="1:37" x14ac:dyDescent="0.2">
      <c r="A199" s="312"/>
      <c r="B199" s="312"/>
      <c r="C199" s="313"/>
      <c r="D199" s="312"/>
      <c r="E199" s="312"/>
      <c r="F199" s="312"/>
      <c r="G199" s="312"/>
      <c r="H199" s="312"/>
      <c r="I199" s="312"/>
      <c r="J199" s="312"/>
      <c r="K199" s="312"/>
      <c r="L199" s="312"/>
      <c r="M199" s="312"/>
      <c r="N199" s="312"/>
      <c r="O199" s="312"/>
      <c r="P199" s="312"/>
      <c r="Q199" s="312"/>
      <c r="R199" s="312"/>
      <c r="S199" s="312"/>
      <c r="T199" s="312"/>
      <c r="U199" s="312"/>
      <c r="V199" s="312"/>
      <c r="W199" s="312"/>
      <c r="X199" s="312"/>
      <c r="Y199" s="312"/>
      <c r="Z199" s="312"/>
      <c r="AA199" s="312"/>
      <c r="AB199" s="312"/>
      <c r="AC199" s="312"/>
      <c r="AD199" s="312"/>
      <c r="AE199" s="312"/>
      <c r="AF199" s="312"/>
      <c r="AG199" s="312"/>
      <c r="AH199" s="312"/>
      <c r="AI199" s="312"/>
      <c r="AJ199" s="312"/>
      <c r="AK199" s="312"/>
    </row>
    <row r="200" spans="1:37" x14ac:dyDescent="0.2">
      <c r="A200" s="312"/>
      <c r="B200" s="312"/>
      <c r="C200" s="313"/>
      <c r="D200" s="312"/>
      <c r="E200" s="312"/>
      <c r="F200" s="312"/>
      <c r="G200" s="312"/>
      <c r="H200" s="312"/>
      <c r="I200" s="312"/>
      <c r="J200" s="312"/>
      <c r="K200" s="312"/>
      <c r="L200" s="312"/>
      <c r="M200" s="312"/>
      <c r="N200" s="312"/>
      <c r="O200" s="312"/>
      <c r="P200" s="312"/>
      <c r="Q200" s="312"/>
      <c r="R200" s="312"/>
      <c r="S200" s="312"/>
      <c r="T200" s="312"/>
      <c r="U200" s="312"/>
      <c r="V200" s="312"/>
      <c r="W200" s="312"/>
      <c r="X200" s="312"/>
      <c r="Y200" s="312"/>
      <c r="Z200" s="312"/>
      <c r="AA200" s="312"/>
      <c r="AB200" s="312"/>
      <c r="AC200" s="312"/>
      <c r="AD200" s="312"/>
      <c r="AE200" s="312"/>
      <c r="AF200" s="312"/>
      <c r="AG200" s="312"/>
      <c r="AH200" s="312"/>
      <c r="AI200" s="312"/>
      <c r="AJ200" s="312"/>
      <c r="AK200" s="312"/>
    </row>
    <row r="201" spans="1:37" x14ac:dyDescent="0.2">
      <c r="A201" s="312"/>
      <c r="B201" s="312"/>
      <c r="C201" s="313"/>
      <c r="D201" s="312"/>
      <c r="E201" s="312"/>
      <c r="F201" s="312"/>
      <c r="G201" s="312"/>
      <c r="H201" s="312"/>
      <c r="I201" s="312"/>
      <c r="J201" s="312"/>
      <c r="K201" s="312"/>
      <c r="L201" s="312"/>
      <c r="M201" s="312"/>
      <c r="N201" s="312"/>
      <c r="O201" s="312"/>
      <c r="P201" s="312"/>
      <c r="Q201" s="312"/>
      <c r="R201" s="312"/>
      <c r="S201" s="312"/>
      <c r="T201" s="312"/>
      <c r="U201" s="312"/>
      <c r="V201" s="312"/>
      <c r="W201" s="312"/>
      <c r="X201" s="312"/>
      <c r="Y201" s="312"/>
      <c r="Z201" s="312"/>
      <c r="AA201" s="312"/>
      <c r="AB201" s="312"/>
      <c r="AC201" s="312"/>
      <c r="AD201" s="312"/>
      <c r="AE201" s="312"/>
      <c r="AF201" s="312"/>
      <c r="AG201" s="312"/>
      <c r="AH201" s="312"/>
      <c r="AI201" s="312"/>
      <c r="AJ201" s="312"/>
      <c r="AK201" s="312"/>
    </row>
    <row r="202" spans="1:37" x14ac:dyDescent="0.2">
      <c r="A202" s="312"/>
      <c r="B202" s="312"/>
      <c r="C202" s="313"/>
      <c r="D202" s="312"/>
      <c r="E202" s="312"/>
      <c r="F202" s="312"/>
      <c r="G202" s="312"/>
      <c r="H202" s="312"/>
      <c r="I202" s="312"/>
      <c r="J202" s="312"/>
      <c r="K202" s="312"/>
      <c r="L202" s="312"/>
      <c r="M202" s="312"/>
      <c r="N202" s="312"/>
      <c r="O202" s="312"/>
      <c r="P202" s="312"/>
      <c r="Q202" s="312"/>
      <c r="R202" s="312"/>
      <c r="S202" s="312"/>
      <c r="T202" s="312"/>
      <c r="U202" s="312"/>
      <c r="V202" s="312"/>
      <c r="W202" s="312"/>
      <c r="X202" s="312"/>
      <c r="Y202" s="312"/>
      <c r="Z202" s="312"/>
      <c r="AA202" s="312"/>
      <c r="AB202" s="312"/>
      <c r="AC202" s="312"/>
      <c r="AD202" s="312"/>
      <c r="AE202" s="312"/>
      <c r="AF202" s="312"/>
      <c r="AG202" s="312"/>
      <c r="AH202" s="312"/>
      <c r="AI202" s="312"/>
      <c r="AJ202" s="312"/>
      <c r="AK202" s="312"/>
    </row>
    <row r="203" spans="1:37" x14ac:dyDescent="0.2">
      <c r="A203" s="312"/>
      <c r="B203" s="312"/>
      <c r="C203" s="313"/>
      <c r="D203" s="312"/>
      <c r="E203" s="312"/>
      <c r="F203" s="312"/>
      <c r="G203" s="312"/>
      <c r="H203" s="312"/>
      <c r="I203" s="312"/>
      <c r="J203" s="312"/>
      <c r="K203" s="312"/>
      <c r="L203" s="312"/>
      <c r="M203" s="312"/>
      <c r="N203" s="312"/>
      <c r="O203" s="312"/>
      <c r="P203" s="312"/>
      <c r="Q203" s="312"/>
      <c r="R203" s="312"/>
      <c r="S203" s="312"/>
      <c r="T203" s="312"/>
      <c r="U203" s="312"/>
      <c r="V203" s="312"/>
      <c r="W203" s="312"/>
      <c r="X203" s="312"/>
      <c r="Y203" s="312"/>
      <c r="Z203" s="312"/>
      <c r="AA203" s="312"/>
      <c r="AB203" s="312"/>
      <c r="AC203" s="312"/>
      <c r="AD203" s="312"/>
      <c r="AE203" s="312"/>
      <c r="AF203" s="312"/>
      <c r="AG203" s="312"/>
      <c r="AH203" s="312"/>
      <c r="AI203" s="312"/>
      <c r="AJ203" s="312"/>
      <c r="AK203" s="312"/>
    </row>
    <row r="204" spans="1:37" x14ac:dyDescent="0.2">
      <c r="A204" s="312"/>
      <c r="B204" s="312"/>
      <c r="C204" s="313"/>
      <c r="D204" s="312"/>
      <c r="E204" s="312"/>
      <c r="F204" s="312"/>
      <c r="G204" s="312"/>
      <c r="H204" s="312"/>
      <c r="I204" s="312"/>
      <c r="J204" s="312"/>
      <c r="K204" s="312"/>
      <c r="L204" s="312"/>
      <c r="M204" s="312"/>
      <c r="N204" s="312"/>
      <c r="O204" s="312"/>
      <c r="P204" s="312"/>
      <c r="Q204" s="312"/>
      <c r="R204" s="312"/>
      <c r="S204" s="312"/>
      <c r="T204" s="312"/>
      <c r="U204" s="312"/>
      <c r="V204" s="312"/>
      <c r="W204" s="312"/>
      <c r="X204" s="312"/>
      <c r="Y204" s="312"/>
      <c r="Z204" s="312"/>
      <c r="AA204" s="312"/>
      <c r="AB204" s="312"/>
      <c r="AC204" s="312"/>
      <c r="AD204" s="312"/>
      <c r="AE204" s="312"/>
      <c r="AF204" s="312"/>
      <c r="AG204" s="312"/>
      <c r="AH204" s="312"/>
      <c r="AI204" s="312"/>
      <c r="AJ204" s="312"/>
      <c r="AK204" s="312"/>
    </row>
    <row r="205" spans="1:37" x14ac:dyDescent="0.2">
      <c r="A205" s="312"/>
      <c r="B205" s="312"/>
      <c r="C205" s="313"/>
      <c r="D205" s="312"/>
      <c r="E205" s="312"/>
      <c r="F205" s="312"/>
      <c r="G205" s="312"/>
      <c r="H205" s="312"/>
      <c r="I205" s="312"/>
      <c r="J205" s="312"/>
      <c r="K205" s="312"/>
      <c r="L205" s="312"/>
      <c r="M205" s="312"/>
      <c r="N205" s="312"/>
      <c r="O205" s="312"/>
      <c r="P205" s="312"/>
      <c r="Q205" s="312"/>
      <c r="R205" s="312"/>
      <c r="S205" s="312"/>
      <c r="T205" s="312"/>
      <c r="U205" s="312"/>
      <c r="V205" s="312"/>
      <c r="W205" s="312"/>
      <c r="X205" s="312"/>
      <c r="Y205" s="312"/>
      <c r="Z205" s="312"/>
      <c r="AA205" s="312"/>
      <c r="AB205" s="312"/>
      <c r="AC205" s="312"/>
      <c r="AD205" s="312"/>
      <c r="AE205" s="312"/>
      <c r="AF205" s="312"/>
      <c r="AG205" s="312"/>
      <c r="AH205" s="312"/>
      <c r="AI205" s="312"/>
      <c r="AJ205" s="312"/>
      <c r="AK205" s="312"/>
    </row>
    <row r="206" spans="1:37" x14ac:dyDescent="0.2">
      <c r="A206" s="312"/>
      <c r="B206" s="312"/>
      <c r="C206" s="313"/>
      <c r="D206" s="312"/>
      <c r="E206" s="312"/>
      <c r="F206" s="312"/>
      <c r="G206" s="312"/>
      <c r="H206" s="312"/>
      <c r="I206" s="312"/>
      <c r="J206" s="312"/>
      <c r="K206" s="312"/>
      <c r="L206" s="312"/>
      <c r="M206" s="312"/>
      <c r="N206" s="312"/>
      <c r="O206" s="312"/>
      <c r="P206" s="312"/>
      <c r="Q206" s="312"/>
      <c r="R206" s="312"/>
      <c r="S206" s="312"/>
      <c r="T206" s="312"/>
      <c r="U206" s="312"/>
      <c r="V206" s="312"/>
      <c r="W206" s="312"/>
      <c r="X206" s="312"/>
      <c r="Y206" s="312"/>
      <c r="Z206" s="312"/>
      <c r="AA206" s="312"/>
      <c r="AB206" s="312"/>
      <c r="AC206" s="312"/>
      <c r="AD206" s="312"/>
      <c r="AE206" s="312"/>
      <c r="AF206" s="312"/>
      <c r="AG206" s="312"/>
      <c r="AH206" s="312"/>
      <c r="AI206" s="312"/>
      <c r="AJ206" s="312"/>
      <c r="AK206" s="312"/>
    </row>
    <row r="207" spans="1:37" x14ac:dyDescent="0.2">
      <c r="A207" s="312"/>
      <c r="B207" s="312"/>
      <c r="C207" s="313"/>
      <c r="D207" s="312"/>
      <c r="E207" s="312"/>
      <c r="F207" s="312"/>
      <c r="G207" s="312"/>
      <c r="H207" s="312"/>
      <c r="I207" s="312"/>
      <c r="J207" s="312"/>
      <c r="K207" s="312"/>
      <c r="L207" s="312"/>
      <c r="M207" s="312"/>
      <c r="N207" s="312"/>
      <c r="O207" s="312"/>
      <c r="P207" s="312"/>
      <c r="Q207" s="312"/>
      <c r="R207" s="312"/>
      <c r="S207" s="312"/>
      <c r="T207" s="312"/>
      <c r="U207" s="312"/>
      <c r="V207" s="312"/>
      <c r="W207" s="312"/>
      <c r="X207" s="312"/>
      <c r="Y207" s="312"/>
      <c r="Z207" s="312"/>
      <c r="AA207" s="312"/>
      <c r="AB207" s="312"/>
      <c r="AC207" s="312"/>
      <c r="AD207" s="312"/>
      <c r="AE207" s="312"/>
      <c r="AF207" s="312"/>
      <c r="AG207" s="312"/>
      <c r="AH207" s="312"/>
      <c r="AI207" s="312"/>
      <c r="AJ207" s="312"/>
      <c r="AK207" s="312"/>
    </row>
    <row r="208" spans="1:37" x14ac:dyDescent="0.2">
      <c r="A208" s="312"/>
      <c r="B208" s="312"/>
      <c r="C208" s="313"/>
      <c r="D208" s="312"/>
      <c r="E208" s="312"/>
      <c r="F208" s="312"/>
      <c r="G208" s="312"/>
      <c r="H208" s="312"/>
      <c r="I208" s="312"/>
      <c r="J208" s="312"/>
      <c r="K208" s="312"/>
      <c r="L208" s="312"/>
      <c r="M208" s="312"/>
      <c r="N208" s="312"/>
      <c r="O208" s="312"/>
      <c r="P208" s="312"/>
      <c r="Q208" s="312"/>
      <c r="R208" s="312"/>
      <c r="S208" s="312"/>
      <c r="T208" s="312"/>
      <c r="U208" s="312"/>
      <c r="V208" s="312"/>
      <c r="W208" s="312"/>
      <c r="X208" s="312"/>
      <c r="Y208" s="312"/>
      <c r="Z208" s="312"/>
      <c r="AA208" s="312"/>
      <c r="AB208" s="312"/>
      <c r="AC208" s="312"/>
      <c r="AD208" s="312"/>
      <c r="AE208" s="312"/>
      <c r="AF208" s="312"/>
      <c r="AG208" s="312"/>
      <c r="AH208" s="312"/>
      <c r="AI208" s="312"/>
      <c r="AJ208" s="312"/>
      <c r="AK208" s="312"/>
    </row>
    <row r="209" spans="1:37" x14ac:dyDescent="0.2">
      <c r="A209" s="312"/>
      <c r="B209" s="312"/>
      <c r="C209" s="313"/>
      <c r="D209" s="312"/>
      <c r="E209" s="312"/>
      <c r="F209" s="312"/>
      <c r="G209" s="312"/>
      <c r="H209" s="312"/>
      <c r="I209" s="312"/>
      <c r="J209" s="312"/>
      <c r="K209" s="312"/>
      <c r="L209" s="312"/>
      <c r="M209" s="312"/>
      <c r="N209" s="312"/>
      <c r="O209" s="312"/>
      <c r="P209" s="312"/>
      <c r="Q209" s="312"/>
      <c r="R209" s="312"/>
      <c r="S209" s="312"/>
      <c r="T209" s="312"/>
      <c r="U209" s="312"/>
      <c r="V209" s="312"/>
      <c r="W209" s="312"/>
      <c r="X209" s="312"/>
      <c r="Y209" s="312"/>
      <c r="Z209" s="312"/>
      <c r="AA209" s="312"/>
      <c r="AB209" s="312"/>
      <c r="AC209" s="312"/>
      <c r="AD209" s="312"/>
      <c r="AE209" s="312"/>
      <c r="AF209" s="312"/>
      <c r="AG209" s="312"/>
      <c r="AH209" s="312"/>
      <c r="AI209" s="312"/>
      <c r="AJ209" s="312"/>
      <c r="AK209" s="312"/>
    </row>
    <row r="210" spans="1:37" x14ac:dyDescent="0.2">
      <c r="A210" s="312"/>
      <c r="B210" s="312"/>
      <c r="C210" s="313"/>
      <c r="D210" s="312"/>
      <c r="E210" s="312"/>
      <c r="F210" s="312"/>
      <c r="G210" s="312"/>
      <c r="H210" s="312"/>
      <c r="I210" s="312"/>
      <c r="J210" s="312"/>
      <c r="K210" s="312"/>
      <c r="L210" s="312"/>
      <c r="M210" s="312"/>
      <c r="N210" s="312"/>
      <c r="O210" s="312"/>
      <c r="P210" s="312"/>
      <c r="Q210" s="312"/>
      <c r="R210" s="312"/>
      <c r="S210" s="312"/>
      <c r="T210" s="312"/>
      <c r="U210" s="312"/>
      <c r="V210" s="312"/>
      <c r="W210" s="312"/>
      <c r="X210" s="312"/>
      <c r="Y210" s="312"/>
      <c r="Z210" s="312"/>
      <c r="AA210" s="312"/>
      <c r="AB210" s="312"/>
      <c r="AC210" s="312"/>
      <c r="AD210" s="312"/>
      <c r="AE210" s="312"/>
      <c r="AF210" s="312"/>
      <c r="AG210" s="312"/>
      <c r="AH210" s="312"/>
      <c r="AI210" s="312"/>
      <c r="AJ210" s="312"/>
      <c r="AK210" s="312"/>
    </row>
    <row r="211" spans="1:37" x14ac:dyDescent="0.2">
      <c r="A211" s="312"/>
      <c r="B211" s="312"/>
      <c r="C211" s="313"/>
      <c r="D211" s="312"/>
      <c r="E211" s="312"/>
      <c r="F211" s="312"/>
      <c r="G211" s="312"/>
      <c r="H211" s="312"/>
      <c r="I211" s="312"/>
      <c r="J211" s="312"/>
      <c r="K211" s="312"/>
      <c r="L211" s="312"/>
      <c r="M211" s="312"/>
      <c r="N211" s="312"/>
      <c r="O211" s="312"/>
      <c r="P211" s="312"/>
      <c r="Q211" s="312"/>
      <c r="R211" s="312"/>
      <c r="S211" s="312"/>
      <c r="T211" s="312"/>
      <c r="U211" s="312"/>
      <c r="V211" s="312"/>
      <c r="W211" s="312"/>
      <c r="X211" s="312"/>
      <c r="Y211" s="312"/>
      <c r="Z211" s="312"/>
      <c r="AA211" s="312"/>
      <c r="AB211" s="312"/>
      <c r="AC211" s="312"/>
      <c r="AD211" s="312"/>
      <c r="AE211" s="312"/>
      <c r="AF211" s="312"/>
      <c r="AG211" s="312"/>
      <c r="AH211" s="312"/>
      <c r="AI211" s="312"/>
      <c r="AJ211" s="312"/>
      <c r="AK211" s="312"/>
    </row>
    <row r="212" spans="1:37" x14ac:dyDescent="0.2">
      <c r="A212" s="312"/>
      <c r="B212" s="312"/>
      <c r="C212" s="313"/>
      <c r="D212" s="312"/>
      <c r="E212" s="312"/>
      <c r="F212" s="312"/>
      <c r="G212" s="312"/>
      <c r="H212" s="312"/>
      <c r="I212" s="312"/>
      <c r="J212" s="312"/>
      <c r="K212" s="312"/>
      <c r="L212" s="312"/>
      <c r="M212" s="312"/>
      <c r="N212" s="312"/>
      <c r="O212" s="312"/>
      <c r="P212" s="312"/>
      <c r="Q212" s="312"/>
      <c r="R212" s="312"/>
      <c r="S212" s="312"/>
      <c r="T212" s="312"/>
      <c r="U212" s="312"/>
      <c r="V212" s="312"/>
      <c r="W212" s="312"/>
      <c r="X212" s="312"/>
      <c r="Y212" s="312"/>
      <c r="Z212" s="312"/>
      <c r="AA212" s="312"/>
      <c r="AB212" s="312"/>
      <c r="AC212" s="312"/>
      <c r="AD212" s="312"/>
      <c r="AE212" s="312"/>
      <c r="AF212" s="312"/>
      <c r="AG212" s="312"/>
      <c r="AH212" s="312"/>
      <c r="AI212" s="312"/>
      <c r="AJ212" s="312"/>
      <c r="AK212" s="312"/>
    </row>
    <row r="213" spans="1:37" x14ac:dyDescent="0.2">
      <c r="A213" s="312"/>
      <c r="B213" s="312"/>
      <c r="C213" s="313"/>
      <c r="D213" s="312"/>
      <c r="E213" s="312"/>
      <c r="F213" s="312"/>
      <c r="G213" s="312"/>
      <c r="H213" s="312"/>
      <c r="I213" s="312"/>
      <c r="J213" s="312"/>
      <c r="K213" s="312"/>
      <c r="L213" s="312"/>
      <c r="M213" s="312"/>
      <c r="N213" s="312"/>
      <c r="O213" s="312"/>
      <c r="P213" s="312"/>
      <c r="Q213" s="312"/>
      <c r="R213" s="312"/>
      <c r="S213" s="312"/>
      <c r="T213" s="312"/>
      <c r="U213" s="312"/>
      <c r="V213" s="312"/>
      <c r="W213" s="312"/>
      <c r="X213" s="312"/>
      <c r="Y213" s="312"/>
      <c r="Z213" s="312"/>
      <c r="AA213" s="312"/>
      <c r="AB213" s="312"/>
      <c r="AC213" s="312"/>
      <c r="AD213" s="312"/>
      <c r="AE213" s="312"/>
      <c r="AF213" s="312"/>
      <c r="AG213" s="312"/>
      <c r="AH213" s="312"/>
      <c r="AI213" s="312"/>
      <c r="AJ213" s="312"/>
      <c r="AK213" s="312"/>
    </row>
    <row r="214" spans="1:37" x14ac:dyDescent="0.2">
      <c r="A214" s="312"/>
      <c r="B214" s="312"/>
      <c r="C214" s="313"/>
      <c r="D214" s="312"/>
      <c r="E214" s="312"/>
      <c r="F214" s="312"/>
      <c r="G214" s="312"/>
      <c r="H214" s="312"/>
      <c r="I214" s="312"/>
      <c r="J214" s="312"/>
      <c r="K214" s="312"/>
      <c r="L214" s="312"/>
      <c r="M214" s="312"/>
      <c r="N214" s="312"/>
      <c r="O214" s="312"/>
      <c r="P214" s="312"/>
      <c r="Q214" s="312"/>
      <c r="R214" s="312"/>
      <c r="S214" s="312"/>
      <c r="T214" s="312"/>
      <c r="U214" s="312"/>
      <c r="V214" s="312"/>
      <c r="W214" s="312"/>
      <c r="X214" s="312"/>
      <c r="Y214" s="312"/>
      <c r="Z214" s="312"/>
      <c r="AA214" s="312"/>
      <c r="AB214" s="312"/>
      <c r="AC214" s="312"/>
      <c r="AD214" s="312"/>
      <c r="AE214" s="312"/>
      <c r="AF214" s="312"/>
      <c r="AG214" s="312"/>
      <c r="AH214" s="312"/>
      <c r="AI214" s="312"/>
      <c r="AJ214" s="312"/>
      <c r="AK214" s="312"/>
    </row>
    <row r="215" spans="1:37" x14ac:dyDescent="0.2">
      <c r="A215" s="312"/>
      <c r="B215" s="312"/>
      <c r="C215" s="313"/>
      <c r="D215" s="312"/>
      <c r="E215" s="312"/>
      <c r="F215" s="312"/>
      <c r="G215" s="312"/>
      <c r="H215" s="312"/>
      <c r="I215" s="312"/>
      <c r="J215" s="312"/>
      <c r="K215" s="312"/>
      <c r="L215" s="312"/>
      <c r="M215" s="312"/>
      <c r="N215" s="312"/>
      <c r="O215" s="312"/>
      <c r="P215" s="312"/>
      <c r="Q215" s="312"/>
      <c r="R215" s="312"/>
      <c r="S215" s="312"/>
      <c r="T215" s="312"/>
      <c r="U215" s="312"/>
      <c r="V215" s="312"/>
      <c r="W215" s="312"/>
      <c r="X215" s="312"/>
      <c r="Y215" s="312"/>
      <c r="Z215" s="312"/>
      <c r="AA215" s="312"/>
      <c r="AB215" s="312"/>
      <c r="AC215" s="312"/>
      <c r="AD215" s="312"/>
      <c r="AE215" s="312"/>
      <c r="AF215" s="312"/>
      <c r="AG215" s="312"/>
      <c r="AH215" s="312"/>
      <c r="AI215" s="312"/>
      <c r="AJ215" s="312"/>
      <c r="AK215" s="312"/>
    </row>
    <row r="216" spans="1:37" x14ac:dyDescent="0.2">
      <c r="A216" s="312"/>
      <c r="B216" s="312"/>
      <c r="C216" s="313"/>
      <c r="D216" s="312"/>
      <c r="E216" s="312"/>
      <c r="F216" s="312"/>
      <c r="G216" s="312"/>
      <c r="H216" s="312"/>
      <c r="I216" s="312"/>
      <c r="J216" s="312"/>
      <c r="K216" s="312"/>
      <c r="L216" s="312"/>
      <c r="M216" s="312"/>
      <c r="N216" s="312"/>
      <c r="O216" s="312"/>
      <c r="P216" s="312"/>
      <c r="Q216" s="312"/>
      <c r="R216" s="312"/>
      <c r="S216" s="312"/>
      <c r="T216" s="312"/>
      <c r="U216" s="312"/>
      <c r="V216" s="312"/>
      <c r="W216" s="312"/>
      <c r="X216" s="312"/>
      <c r="Y216" s="312"/>
      <c r="Z216" s="312"/>
      <c r="AA216" s="312"/>
      <c r="AB216" s="312"/>
      <c r="AC216" s="312"/>
      <c r="AD216" s="312"/>
      <c r="AE216" s="312"/>
      <c r="AF216" s="312"/>
      <c r="AG216" s="312"/>
      <c r="AH216" s="312"/>
      <c r="AI216" s="312"/>
      <c r="AJ216" s="312"/>
      <c r="AK216" s="312"/>
    </row>
    <row r="217" spans="1:37" x14ac:dyDescent="0.2">
      <c r="A217" s="312"/>
      <c r="B217" s="312"/>
      <c r="C217" s="313"/>
      <c r="D217" s="312"/>
      <c r="E217" s="312"/>
      <c r="F217" s="312"/>
      <c r="G217" s="312"/>
      <c r="H217" s="312"/>
      <c r="I217" s="312"/>
      <c r="J217" s="312"/>
      <c r="K217" s="312"/>
      <c r="L217" s="312"/>
      <c r="M217" s="312"/>
      <c r="N217" s="312"/>
      <c r="O217" s="312"/>
      <c r="P217" s="312"/>
      <c r="Q217" s="312"/>
      <c r="R217" s="312"/>
      <c r="S217" s="312"/>
      <c r="T217" s="312"/>
      <c r="U217" s="312"/>
      <c r="V217" s="312"/>
      <c r="W217" s="312"/>
      <c r="X217" s="312"/>
      <c r="Y217" s="312"/>
      <c r="Z217" s="312"/>
      <c r="AA217" s="312"/>
      <c r="AB217" s="312"/>
      <c r="AC217" s="312"/>
      <c r="AD217" s="312"/>
      <c r="AE217" s="312"/>
      <c r="AF217" s="312"/>
      <c r="AG217" s="312"/>
      <c r="AH217" s="312"/>
      <c r="AI217" s="312"/>
      <c r="AJ217" s="312"/>
      <c r="AK217" s="312"/>
    </row>
    <row r="218" spans="1:37" x14ac:dyDescent="0.2">
      <c r="A218" s="312"/>
      <c r="B218" s="312"/>
      <c r="C218" s="313"/>
      <c r="D218" s="312"/>
      <c r="E218" s="312"/>
      <c r="F218" s="312"/>
      <c r="G218" s="312"/>
      <c r="H218" s="312"/>
      <c r="I218" s="312"/>
      <c r="J218" s="312"/>
      <c r="K218" s="312"/>
      <c r="L218" s="312"/>
      <c r="M218" s="312"/>
      <c r="N218" s="312"/>
      <c r="O218" s="312"/>
      <c r="P218" s="312"/>
      <c r="Q218" s="312"/>
      <c r="R218" s="312"/>
      <c r="S218" s="312"/>
      <c r="T218" s="312"/>
      <c r="U218" s="312"/>
      <c r="V218" s="312"/>
      <c r="W218" s="312"/>
      <c r="X218" s="312"/>
      <c r="Y218" s="312"/>
      <c r="Z218" s="312"/>
      <c r="AA218" s="312"/>
      <c r="AB218" s="312"/>
      <c r="AC218" s="312"/>
      <c r="AD218" s="312"/>
      <c r="AE218" s="312"/>
      <c r="AF218" s="312"/>
      <c r="AG218" s="312"/>
      <c r="AH218" s="312"/>
      <c r="AI218" s="312"/>
      <c r="AJ218" s="312"/>
      <c r="AK218" s="312"/>
    </row>
    <row r="219" spans="1:37" x14ac:dyDescent="0.2">
      <c r="A219" s="312"/>
      <c r="B219" s="312"/>
      <c r="C219" s="313"/>
      <c r="D219" s="312"/>
      <c r="E219" s="312"/>
      <c r="F219" s="312"/>
      <c r="G219" s="312"/>
      <c r="H219" s="312"/>
      <c r="I219" s="312"/>
      <c r="J219" s="312"/>
      <c r="K219" s="312"/>
      <c r="L219" s="312"/>
      <c r="M219" s="312"/>
      <c r="N219" s="312"/>
      <c r="O219" s="312"/>
      <c r="P219" s="312"/>
      <c r="Q219" s="312"/>
      <c r="R219" s="312"/>
      <c r="S219" s="312"/>
      <c r="T219" s="312"/>
      <c r="U219" s="312"/>
      <c r="V219" s="312"/>
      <c r="W219" s="312"/>
      <c r="X219" s="312"/>
      <c r="Y219" s="312"/>
      <c r="Z219" s="312"/>
      <c r="AA219" s="312"/>
      <c r="AB219" s="312"/>
      <c r="AC219" s="312"/>
      <c r="AD219" s="312"/>
      <c r="AE219" s="312"/>
      <c r="AF219" s="312"/>
      <c r="AG219" s="312"/>
      <c r="AH219" s="312"/>
      <c r="AI219" s="312"/>
      <c r="AJ219" s="312"/>
      <c r="AK219" s="312"/>
    </row>
    <row r="220" spans="1:37" x14ac:dyDescent="0.2">
      <c r="A220" s="312"/>
      <c r="B220" s="312"/>
      <c r="C220" s="313"/>
      <c r="D220" s="312"/>
      <c r="E220" s="312"/>
      <c r="F220" s="312"/>
      <c r="G220" s="312"/>
      <c r="H220" s="312"/>
      <c r="I220" s="312"/>
      <c r="J220" s="312"/>
      <c r="K220" s="312"/>
      <c r="L220" s="312"/>
      <c r="M220" s="312"/>
      <c r="N220" s="312"/>
      <c r="O220" s="312"/>
      <c r="P220" s="312"/>
      <c r="Q220" s="312"/>
      <c r="R220" s="312"/>
      <c r="S220" s="312"/>
      <c r="T220" s="312"/>
      <c r="U220" s="312"/>
      <c r="V220" s="312"/>
      <c r="W220" s="312"/>
      <c r="X220" s="312"/>
      <c r="Y220" s="312"/>
      <c r="Z220" s="312"/>
      <c r="AA220" s="312"/>
      <c r="AB220" s="312"/>
      <c r="AC220" s="312"/>
      <c r="AD220" s="312"/>
      <c r="AE220" s="312"/>
      <c r="AF220" s="312"/>
      <c r="AG220" s="312"/>
      <c r="AH220" s="312"/>
      <c r="AI220" s="312"/>
      <c r="AJ220" s="312"/>
      <c r="AK220" s="312"/>
    </row>
    <row r="221" spans="1:37" x14ac:dyDescent="0.2">
      <c r="A221" s="312"/>
      <c r="B221" s="312"/>
      <c r="C221" s="313"/>
      <c r="D221" s="312"/>
      <c r="E221" s="312"/>
      <c r="F221" s="312"/>
      <c r="G221" s="312"/>
      <c r="H221" s="312"/>
      <c r="I221" s="312"/>
      <c r="J221" s="312"/>
      <c r="K221" s="312"/>
      <c r="L221" s="312"/>
      <c r="M221" s="312"/>
      <c r="N221" s="312"/>
      <c r="O221" s="312"/>
      <c r="P221" s="312"/>
      <c r="Q221" s="312"/>
      <c r="R221" s="312"/>
      <c r="S221" s="312"/>
      <c r="T221" s="312"/>
      <c r="U221" s="312"/>
      <c r="V221" s="312"/>
      <c r="W221" s="312"/>
      <c r="X221" s="312"/>
      <c r="Y221" s="312"/>
      <c r="Z221" s="312"/>
      <c r="AA221" s="312"/>
      <c r="AB221" s="312"/>
      <c r="AC221" s="312"/>
      <c r="AD221" s="312"/>
      <c r="AE221" s="312"/>
      <c r="AF221" s="312"/>
      <c r="AG221" s="312"/>
      <c r="AH221" s="312"/>
      <c r="AI221" s="312"/>
      <c r="AJ221" s="312"/>
      <c r="AK221" s="312"/>
    </row>
    <row r="222" spans="1:37" x14ac:dyDescent="0.2">
      <c r="A222" s="312"/>
      <c r="B222" s="312"/>
      <c r="C222" s="313"/>
      <c r="D222" s="312"/>
      <c r="E222" s="312"/>
      <c r="F222" s="312"/>
      <c r="G222" s="312"/>
      <c r="H222" s="312"/>
      <c r="I222" s="312"/>
      <c r="J222" s="312"/>
      <c r="K222" s="312"/>
      <c r="L222" s="312"/>
      <c r="M222" s="312"/>
      <c r="N222" s="312"/>
      <c r="O222" s="312"/>
      <c r="P222" s="312"/>
      <c r="Q222" s="312"/>
      <c r="R222" s="312"/>
      <c r="S222" s="312"/>
      <c r="T222" s="312"/>
      <c r="U222" s="312"/>
      <c r="V222" s="312"/>
      <c r="W222" s="312"/>
      <c r="X222" s="312"/>
      <c r="Y222" s="312"/>
      <c r="Z222" s="312"/>
      <c r="AA222" s="312"/>
      <c r="AB222" s="312"/>
      <c r="AC222" s="312"/>
      <c r="AD222" s="312"/>
      <c r="AE222" s="312"/>
      <c r="AF222" s="312"/>
      <c r="AG222" s="312"/>
      <c r="AH222" s="312"/>
      <c r="AI222" s="312"/>
      <c r="AJ222" s="312"/>
      <c r="AK222" s="312"/>
    </row>
    <row r="223" spans="1:37" x14ac:dyDescent="0.2">
      <c r="A223" s="312"/>
      <c r="B223" s="312"/>
      <c r="C223" s="313"/>
      <c r="D223" s="312"/>
      <c r="E223" s="312"/>
      <c r="F223" s="312"/>
      <c r="G223" s="312"/>
      <c r="H223" s="312"/>
      <c r="I223" s="312"/>
      <c r="J223" s="312"/>
      <c r="K223" s="312"/>
      <c r="L223" s="312"/>
      <c r="M223" s="312"/>
      <c r="N223" s="312"/>
      <c r="O223" s="312"/>
      <c r="P223" s="312"/>
      <c r="Q223" s="312"/>
      <c r="R223" s="312"/>
      <c r="S223" s="312"/>
      <c r="T223" s="312"/>
      <c r="U223" s="312"/>
      <c r="V223" s="312"/>
      <c r="W223" s="312"/>
      <c r="X223" s="312"/>
      <c r="Y223" s="312"/>
      <c r="Z223" s="312"/>
      <c r="AA223" s="312"/>
      <c r="AB223" s="312"/>
      <c r="AC223" s="312"/>
      <c r="AD223" s="312"/>
      <c r="AE223" s="312"/>
      <c r="AF223" s="312"/>
      <c r="AG223" s="312"/>
      <c r="AH223" s="312"/>
      <c r="AI223" s="312"/>
      <c r="AJ223" s="312"/>
      <c r="AK223" s="312"/>
    </row>
    <row r="224" spans="1:37" x14ac:dyDescent="0.2">
      <c r="A224" s="312"/>
      <c r="B224" s="312"/>
      <c r="C224" s="313"/>
      <c r="D224" s="312"/>
      <c r="E224" s="312"/>
      <c r="F224" s="312"/>
      <c r="G224" s="312"/>
      <c r="H224" s="312"/>
      <c r="I224" s="312"/>
      <c r="J224" s="312"/>
      <c r="K224" s="312"/>
      <c r="L224" s="312"/>
      <c r="M224" s="312"/>
      <c r="N224" s="312"/>
      <c r="O224" s="312"/>
      <c r="P224" s="312"/>
      <c r="Q224" s="312"/>
      <c r="R224" s="312"/>
      <c r="S224" s="312"/>
      <c r="T224" s="312"/>
      <c r="U224" s="312"/>
      <c r="V224" s="312"/>
      <c r="W224" s="312"/>
      <c r="X224" s="312"/>
      <c r="Y224" s="312"/>
      <c r="Z224" s="312"/>
      <c r="AA224" s="312"/>
      <c r="AB224" s="312"/>
      <c r="AC224" s="312"/>
      <c r="AD224" s="312"/>
      <c r="AE224" s="312"/>
      <c r="AF224" s="312"/>
      <c r="AG224" s="312"/>
      <c r="AH224" s="312"/>
      <c r="AI224" s="312"/>
      <c r="AJ224" s="312"/>
      <c r="AK224" s="312"/>
    </row>
    <row r="225" spans="1:37" x14ac:dyDescent="0.2">
      <c r="A225" s="312"/>
      <c r="B225" s="312"/>
      <c r="C225" s="313"/>
      <c r="D225" s="312"/>
      <c r="E225" s="312"/>
      <c r="F225" s="312"/>
      <c r="G225" s="312"/>
      <c r="H225" s="312"/>
      <c r="I225" s="312"/>
      <c r="J225" s="312"/>
      <c r="K225" s="312"/>
      <c r="L225" s="312"/>
      <c r="M225" s="312"/>
      <c r="N225" s="312"/>
      <c r="O225" s="312"/>
      <c r="P225" s="312"/>
      <c r="Q225" s="312"/>
      <c r="R225" s="312"/>
      <c r="S225" s="312"/>
      <c r="T225" s="312"/>
      <c r="U225" s="312"/>
      <c r="V225" s="312"/>
      <c r="W225" s="312"/>
      <c r="X225" s="312"/>
      <c r="Y225" s="312"/>
      <c r="Z225" s="312"/>
      <c r="AA225" s="312"/>
      <c r="AB225" s="312"/>
      <c r="AC225" s="312"/>
      <c r="AD225" s="312"/>
      <c r="AE225" s="312"/>
      <c r="AF225" s="312"/>
      <c r="AG225" s="312"/>
      <c r="AH225" s="312"/>
      <c r="AI225" s="312"/>
      <c r="AJ225" s="312"/>
      <c r="AK225" s="312"/>
    </row>
    <row r="226" spans="1:37" x14ac:dyDescent="0.2">
      <c r="A226" s="312"/>
      <c r="B226" s="312"/>
      <c r="C226" s="313"/>
      <c r="D226" s="312"/>
      <c r="E226" s="312"/>
      <c r="F226" s="312"/>
      <c r="G226" s="312"/>
      <c r="H226" s="312"/>
      <c r="I226" s="312"/>
      <c r="J226" s="312"/>
      <c r="K226" s="312"/>
      <c r="L226" s="312"/>
      <c r="M226" s="312"/>
      <c r="N226" s="312"/>
      <c r="O226" s="312"/>
      <c r="P226" s="312"/>
      <c r="Q226" s="312"/>
      <c r="R226" s="312"/>
      <c r="S226" s="312"/>
      <c r="T226" s="312"/>
      <c r="U226" s="312"/>
      <c r="V226" s="312"/>
      <c r="W226" s="312"/>
      <c r="X226" s="312"/>
      <c r="Y226" s="312"/>
      <c r="Z226" s="312"/>
      <c r="AA226" s="312"/>
      <c r="AB226" s="312"/>
      <c r="AC226" s="312"/>
      <c r="AD226" s="312"/>
      <c r="AE226" s="312"/>
      <c r="AF226" s="312"/>
      <c r="AG226" s="312"/>
      <c r="AH226" s="312"/>
      <c r="AI226" s="312"/>
      <c r="AJ226" s="312"/>
      <c r="AK226" s="312"/>
    </row>
    <row r="227" spans="1:37" x14ac:dyDescent="0.2">
      <c r="A227" s="312"/>
      <c r="B227" s="312"/>
      <c r="C227" s="313"/>
      <c r="D227" s="312"/>
      <c r="E227" s="312"/>
      <c r="F227" s="312"/>
      <c r="G227" s="312"/>
      <c r="H227" s="312"/>
      <c r="I227" s="312"/>
      <c r="J227" s="312"/>
      <c r="K227" s="312"/>
      <c r="L227" s="312"/>
      <c r="M227" s="312"/>
      <c r="N227" s="312"/>
      <c r="O227" s="312"/>
      <c r="P227" s="312"/>
      <c r="Q227" s="312"/>
      <c r="R227" s="312"/>
      <c r="S227" s="312"/>
      <c r="T227" s="312"/>
      <c r="U227" s="312"/>
      <c r="V227" s="312"/>
      <c r="W227" s="312"/>
      <c r="X227" s="312"/>
      <c r="Y227" s="312"/>
      <c r="Z227" s="312"/>
      <c r="AA227" s="312"/>
      <c r="AB227" s="312"/>
      <c r="AC227" s="312"/>
      <c r="AD227" s="312"/>
      <c r="AE227" s="312"/>
      <c r="AF227" s="312"/>
      <c r="AG227" s="312"/>
      <c r="AH227" s="312"/>
      <c r="AI227" s="312"/>
      <c r="AJ227" s="312"/>
      <c r="AK227" s="312"/>
    </row>
    <row r="228" spans="1:37" x14ac:dyDescent="0.2">
      <c r="A228" s="312"/>
      <c r="B228" s="312"/>
      <c r="C228" s="313"/>
      <c r="D228" s="312"/>
      <c r="E228" s="312"/>
      <c r="F228" s="312"/>
      <c r="G228" s="312"/>
      <c r="H228" s="312"/>
      <c r="I228" s="312"/>
      <c r="J228" s="312"/>
      <c r="K228" s="312"/>
      <c r="L228" s="312"/>
      <c r="M228" s="312"/>
      <c r="N228" s="312"/>
      <c r="O228" s="312"/>
      <c r="P228" s="312"/>
      <c r="Q228" s="312"/>
      <c r="R228" s="312"/>
      <c r="S228" s="312"/>
      <c r="T228" s="312"/>
      <c r="U228" s="312"/>
      <c r="V228" s="312"/>
      <c r="W228" s="312"/>
      <c r="X228" s="312"/>
      <c r="Y228" s="312"/>
      <c r="Z228" s="312"/>
      <c r="AA228" s="312"/>
      <c r="AB228" s="312"/>
      <c r="AC228" s="312"/>
      <c r="AD228" s="312"/>
      <c r="AE228" s="312"/>
      <c r="AF228" s="312"/>
      <c r="AG228" s="312"/>
      <c r="AH228" s="312"/>
      <c r="AI228" s="312"/>
      <c r="AJ228" s="312"/>
      <c r="AK228" s="312"/>
    </row>
    <row r="229" spans="1:37" x14ac:dyDescent="0.2">
      <c r="A229" s="312"/>
      <c r="B229" s="312"/>
      <c r="C229" s="313"/>
      <c r="D229" s="312"/>
      <c r="E229" s="312"/>
      <c r="F229" s="312"/>
      <c r="G229" s="312"/>
      <c r="H229" s="312"/>
      <c r="I229" s="312"/>
      <c r="J229" s="312"/>
      <c r="K229" s="312"/>
      <c r="L229" s="312"/>
      <c r="M229" s="312"/>
      <c r="N229" s="312"/>
      <c r="O229" s="312"/>
      <c r="P229" s="312"/>
      <c r="Q229" s="312"/>
      <c r="R229" s="312"/>
      <c r="S229" s="312"/>
      <c r="T229" s="312"/>
      <c r="U229" s="312"/>
      <c r="V229" s="312"/>
      <c r="W229" s="312"/>
      <c r="X229" s="312"/>
      <c r="Y229" s="312"/>
      <c r="Z229" s="312"/>
      <c r="AA229" s="312"/>
      <c r="AB229" s="312"/>
      <c r="AC229" s="312"/>
      <c r="AD229" s="312"/>
      <c r="AE229" s="312"/>
      <c r="AF229" s="312"/>
      <c r="AG229" s="312"/>
      <c r="AH229" s="312"/>
      <c r="AI229" s="312"/>
      <c r="AJ229" s="312"/>
      <c r="AK229" s="312"/>
    </row>
    <row r="230" spans="1:37" x14ac:dyDescent="0.2">
      <c r="A230" s="312"/>
      <c r="B230" s="312"/>
      <c r="C230" s="313"/>
      <c r="D230" s="312"/>
      <c r="E230" s="312"/>
      <c r="F230" s="312"/>
      <c r="G230" s="312"/>
      <c r="H230" s="312"/>
      <c r="I230" s="312"/>
      <c r="J230" s="312"/>
      <c r="K230" s="312"/>
      <c r="L230" s="312"/>
      <c r="M230" s="312"/>
      <c r="N230" s="312"/>
      <c r="O230" s="312"/>
      <c r="P230" s="312"/>
      <c r="Q230" s="312"/>
      <c r="R230" s="312"/>
      <c r="S230" s="312"/>
      <c r="T230" s="312"/>
      <c r="U230" s="312"/>
      <c r="V230" s="312"/>
      <c r="W230" s="312"/>
      <c r="X230" s="312"/>
      <c r="Y230" s="312"/>
      <c r="Z230" s="312"/>
      <c r="AA230" s="312"/>
      <c r="AB230" s="312"/>
      <c r="AC230" s="312"/>
      <c r="AD230" s="312"/>
      <c r="AE230" s="312"/>
      <c r="AF230" s="312"/>
      <c r="AG230" s="312"/>
      <c r="AH230" s="312"/>
      <c r="AI230" s="312"/>
      <c r="AJ230" s="312"/>
      <c r="AK230" s="312"/>
    </row>
    <row r="231" spans="1:37" x14ac:dyDescent="0.2">
      <c r="A231" s="312"/>
      <c r="B231" s="312"/>
      <c r="C231" s="313"/>
      <c r="D231" s="312"/>
      <c r="E231" s="312"/>
      <c r="F231" s="312"/>
      <c r="G231" s="312"/>
      <c r="H231" s="312"/>
      <c r="I231" s="312"/>
      <c r="J231" s="312"/>
      <c r="K231" s="312"/>
      <c r="L231" s="312"/>
      <c r="M231" s="312"/>
      <c r="N231" s="312"/>
      <c r="O231" s="312"/>
      <c r="P231" s="312"/>
      <c r="Q231" s="312"/>
      <c r="R231" s="312"/>
      <c r="S231" s="312"/>
      <c r="T231" s="312"/>
      <c r="U231" s="312"/>
      <c r="V231" s="312"/>
      <c r="W231" s="312"/>
      <c r="X231" s="312"/>
      <c r="Y231" s="312"/>
      <c r="Z231" s="312"/>
      <c r="AA231" s="312"/>
      <c r="AB231" s="312"/>
      <c r="AC231" s="312"/>
      <c r="AD231" s="312"/>
      <c r="AE231" s="312"/>
      <c r="AF231" s="312"/>
      <c r="AG231" s="312"/>
      <c r="AH231" s="312"/>
      <c r="AI231" s="312"/>
      <c r="AJ231" s="312"/>
      <c r="AK231" s="312"/>
    </row>
    <row r="232" spans="1:37" x14ac:dyDescent="0.2">
      <c r="A232" s="312"/>
      <c r="B232" s="312"/>
      <c r="C232" s="313"/>
      <c r="D232" s="312"/>
      <c r="E232" s="312"/>
      <c r="F232" s="312"/>
      <c r="G232" s="312"/>
      <c r="H232" s="312"/>
      <c r="I232" s="312"/>
      <c r="J232" s="312"/>
      <c r="K232" s="312"/>
      <c r="L232" s="312"/>
      <c r="M232" s="312"/>
      <c r="N232" s="312"/>
      <c r="O232" s="312"/>
      <c r="P232" s="312"/>
      <c r="Q232" s="312"/>
      <c r="R232" s="312"/>
      <c r="S232" s="312"/>
      <c r="T232" s="312"/>
      <c r="U232" s="312"/>
      <c r="V232" s="312"/>
      <c r="W232" s="312"/>
      <c r="X232" s="312"/>
      <c r="Y232" s="312"/>
      <c r="Z232" s="312"/>
      <c r="AA232" s="312"/>
      <c r="AB232" s="312"/>
      <c r="AC232" s="312"/>
      <c r="AD232" s="312"/>
      <c r="AE232" s="312"/>
      <c r="AF232" s="312"/>
      <c r="AG232" s="312"/>
      <c r="AH232" s="312"/>
      <c r="AI232" s="312"/>
      <c r="AJ232" s="312"/>
      <c r="AK232" s="312"/>
    </row>
    <row r="233" spans="1:37" x14ac:dyDescent="0.2">
      <c r="A233" s="312"/>
      <c r="B233" s="312"/>
      <c r="C233" s="313"/>
      <c r="D233" s="312"/>
      <c r="E233" s="312"/>
      <c r="F233" s="312"/>
      <c r="G233" s="312"/>
      <c r="H233" s="312"/>
      <c r="I233" s="312"/>
      <c r="J233" s="312"/>
      <c r="K233" s="312"/>
      <c r="L233" s="312"/>
      <c r="M233" s="312"/>
      <c r="N233" s="312"/>
      <c r="O233" s="312"/>
      <c r="P233" s="312"/>
      <c r="Q233" s="312"/>
      <c r="R233" s="312"/>
      <c r="S233" s="312"/>
      <c r="T233" s="312"/>
      <c r="U233" s="312"/>
      <c r="V233" s="312"/>
      <c r="W233" s="312"/>
      <c r="X233" s="312"/>
      <c r="Y233" s="312"/>
      <c r="Z233" s="312"/>
      <c r="AA233" s="312"/>
      <c r="AB233" s="312"/>
      <c r="AC233" s="312"/>
      <c r="AD233" s="312"/>
      <c r="AE233" s="312"/>
      <c r="AF233" s="312"/>
      <c r="AG233" s="312"/>
      <c r="AH233" s="312"/>
      <c r="AI233" s="312"/>
      <c r="AJ233" s="312"/>
      <c r="AK233" s="312"/>
    </row>
    <row r="234" spans="1:37" x14ac:dyDescent="0.2">
      <c r="A234" s="312"/>
      <c r="B234" s="312"/>
      <c r="C234" s="313"/>
      <c r="D234" s="312"/>
      <c r="E234" s="312"/>
      <c r="F234" s="312"/>
      <c r="G234" s="312"/>
      <c r="H234" s="312"/>
      <c r="I234" s="312"/>
      <c r="J234" s="312"/>
      <c r="K234" s="312"/>
      <c r="L234" s="312"/>
      <c r="M234" s="312"/>
      <c r="N234" s="312"/>
      <c r="O234" s="312"/>
      <c r="P234" s="312"/>
      <c r="Q234" s="312"/>
      <c r="R234" s="312"/>
      <c r="S234" s="312"/>
      <c r="T234" s="312"/>
      <c r="U234" s="312"/>
      <c r="V234" s="312"/>
      <c r="W234" s="312"/>
      <c r="X234" s="312"/>
      <c r="Y234" s="312"/>
      <c r="Z234" s="312"/>
      <c r="AA234" s="312"/>
      <c r="AB234" s="312"/>
      <c r="AC234" s="312"/>
      <c r="AD234" s="312"/>
      <c r="AE234" s="312"/>
      <c r="AF234" s="312"/>
      <c r="AG234" s="312"/>
      <c r="AH234" s="312"/>
      <c r="AI234" s="312"/>
      <c r="AJ234" s="312"/>
      <c r="AK234" s="312"/>
    </row>
    <row r="235" spans="1:37" x14ac:dyDescent="0.2">
      <c r="A235" s="312"/>
      <c r="B235" s="312"/>
      <c r="C235" s="313"/>
      <c r="D235" s="312"/>
      <c r="E235" s="312"/>
      <c r="F235" s="312"/>
      <c r="G235" s="312"/>
      <c r="H235" s="312"/>
      <c r="I235" s="312"/>
      <c r="J235" s="312"/>
      <c r="K235" s="312"/>
      <c r="L235" s="312"/>
      <c r="M235" s="312"/>
      <c r="N235" s="312"/>
      <c r="O235" s="312"/>
      <c r="P235" s="312"/>
      <c r="Q235" s="312"/>
      <c r="R235" s="312"/>
      <c r="S235" s="312"/>
      <c r="T235" s="312"/>
      <c r="U235" s="312"/>
      <c r="V235" s="312"/>
      <c r="W235" s="312"/>
      <c r="X235" s="312"/>
      <c r="Y235" s="312"/>
      <c r="Z235" s="312"/>
      <c r="AA235" s="312"/>
      <c r="AB235" s="312"/>
      <c r="AC235" s="312"/>
      <c r="AD235" s="312"/>
      <c r="AE235" s="312"/>
      <c r="AF235" s="312"/>
      <c r="AG235" s="312"/>
      <c r="AH235" s="312"/>
      <c r="AI235" s="312"/>
      <c r="AJ235" s="312"/>
      <c r="AK235" s="312"/>
    </row>
    <row r="236" spans="1:37" x14ac:dyDescent="0.2">
      <c r="A236" s="312"/>
      <c r="B236" s="312"/>
      <c r="C236" s="313"/>
      <c r="D236" s="312"/>
      <c r="E236" s="312"/>
      <c r="F236" s="312"/>
      <c r="G236" s="312"/>
      <c r="H236" s="312"/>
      <c r="I236" s="312"/>
      <c r="J236" s="312"/>
      <c r="K236" s="312"/>
      <c r="L236" s="312"/>
      <c r="M236" s="312"/>
      <c r="N236" s="312"/>
      <c r="O236" s="312"/>
      <c r="P236" s="312"/>
      <c r="Q236" s="312"/>
      <c r="R236" s="312"/>
      <c r="S236" s="312"/>
      <c r="T236" s="312"/>
      <c r="U236" s="312"/>
      <c r="V236" s="312"/>
      <c r="W236" s="312"/>
      <c r="X236" s="312"/>
      <c r="Y236" s="312"/>
      <c r="Z236" s="312"/>
      <c r="AA236" s="312"/>
      <c r="AB236" s="312"/>
      <c r="AC236" s="312"/>
      <c r="AD236" s="312"/>
      <c r="AE236" s="312"/>
      <c r="AF236" s="312"/>
      <c r="AG236" s="312"/>
      <c r="AH236" s="312"/>
      <c r="AI236" s="312"/>
      <c r="AJ236" s="312"/>
      <c r="AK236" s="312"/>
    </row>
    <row r="237" spans="1:37" x14ac:dyDescent="0.2">
      <c r="A237" s="312"/>
      <c r="B237" s="312"/>
      <c r="C237" s="313"/>
      <c r="D237" s="312"/>
      <c r="E237" s="312"/>
      <c r="F237" s="312"/>
      <c r="G237" s="312"/>
      <c r="H237" s="312"/>
      <c r="I237" s="312"/>
      <c r="J237" s="312"/>
      <c r="K237" s="312"/>
      <c r="L237" s="312"/>
      <c r="M237" s="312"/>
      <c r="N237" s="312"/>
      <c r="O237" s="312"/>
      <c r="P237" s="312"/>
      <c r="Q237" s="312"/>
      <c r="R237" s="312"/>
      <c r="S237" s="312"/>
      <c r="T237" s="312"/>
      <c r="U237" s="312"/>
      <c r="V237" s="312"/>
      <c r="W237" s="312"/>
      <c r="X237" s="312"/>
      <c r="Y237" s="312"/>
      <c r="Z237" s="312"/>
      <c r="AA237" s="312"/>
      <c r="AB237" s="312"/>
      <c r="AC237" s="312"/>
      <c r="AD237" s="312"/>
      <c r="AE237" s="312"/>
      <c r="AF237" s="312"/>
      <c r="AG237" s="312"/>
      <c r="AH237" s="312"/>
      <c r="AI237" s="312"/>
      <c r="AJ237" s="312"/>
      <c r="AK237" s="312"/>
    </row>
    <row r="238" spans="1:37" x14ac:dyDescent="0.2">
      <c r="A238" s="312"/>
      <c r="B238" s="312"/>
      <c r="C238" s="313"/>
      <c r="D238" s="312"/>
      <c r="E238" s="312"/>
      <c r="F238" s="312"/>
      <c r="G238" s="312"/>
      <c r="H238" s="312"/>
      <c r="I238" s="312"/>
      <c r="J238" s="312"/>
      <c r="K238" s="312"/>
      <c r="L238" s="312"/>
      <c r="M238" s="312"/>
      <c r="N238" s="312"/>
      <c r="O238" s="312"/>
      <c r="P238" s="312"/>
      <c r="Q238" s="312"/>
      <c r="R238" s="312"/>
      <c r="S238" s="312"/>
      <c r="T238" s="312"/>
      <c r="U238" s="312"/>
      <c r="V238" s="312"/>
      <c r="W238" s="312"/>
      <c r="X238" s="312"/>
      <c r="Y238" s="312"/>
      <c r="Z238" s="312"/>
      <c r="AA238" s="312"/>
      <c r="AB238" s="312"/>
      <c r="AC238" s="312"/>
      <c r="AD238" s="312"/>
      <c r="AE238" s="312"/>
      <c r="AF238" s="312"/>
      <c r="AG238" s="312"/>
      <c r="AH238" s="312"/>
      <c r="AI238" s="312"/>
      <c r="AJ238" s="312"/>
      <c r="AK238" s="312"/>
    </row>
    <row r="239" spans="1:37" x14ac:dyDescent="0.2">
      <c r="A239" s="312"/>
      <c r="B239" s="312"/>
      <c r="C239" s="313"/>
      <c r="D239" s="312"/>
      <c r="E239" s="312"/>
      <c r="F239" s="312"/>
      <c r="G239" s="312"/>
      <c r="H239" s="312"/>
      <c r="I239" s="312"/>
      <c r="J239" s="312"/>
      <c r="K239" s="312"/>
      <c r="L239" s="312"/>
      <c r="M239" s="312"/>
      <c r="N239" s="312"/>
      <c r="O239" s="312"/>
      <c r="P239" s="312"/>
      <c r="Q239" s="312"/>
      <c r="R239" s="312"/>
      <c r="S239" s="312"/>
      <c r="T239" s="312"/>
      <c r="U239" s="312"/>
      <c r="V239" s="312"/>
      <c r="W239" s="312"/>
      <c r="X239" s="312"/>
      <c r="Y239" s="312"/>
      <c r="Z239" s="312"/>
      <c r="AA239" s="312"/>
      <c r="AB239" s="312"/>
      <c r="AC239" s="312"/>
      <c r="AD239" s="312"/>
      <c r="AE239" s="312"/>
      <c r="AF239" s="312"/>
      <c r="AG239" s="312"/>
      <c r="AH239" s="312"/>
      <c r="AI239" s="312"/>
      <c r="AJ239" s="312"/>
      <c r="AK239" s="312"/>
    </row>
    <row r="240" spans="1:37" x14ac:dyDescent="0.2">
      <c r="A240" s="312"/>
      <c r="B240" s="312"/>
      <c r="C240" s="313"/>
      <c r="D240" s="312"/>
      <c r="E240" s="312"/>
      <c r="F240" s="312"/>
      <c r="G240" s="312"/>
      <c r="H240" s="312"/>
      <c r="I240" s="312"/>
      <c r="J240" s="312"/>
      <c r="K240" s="312"/>
      <c r="L240" s="312"/>
      <c r="M240" s="312"/>
      <c r="N240" s="312"/>
      <c r="O240" s="312"/>
      <c r="P240" s="312"/>
      <c r="Q240" s="312"/>
      <c r="R240" s="312"/>
      <c r="S240" s="312"/>
      <c r="T240" s="312"/>
      <c r="U240" s="312"/>
      <c r="V240" s="312"/>
      <c r="W240" s="312"/>
      <c r="X240" s="312"/>
      <c r="Y240" s="312"/>
      <c r="Z240" s="312"/>
      <c r="AA240" s="312"/>
      <c r="AB240" s="312"/>
      <c r="AC240" s="312"/>
      <c r="AD240" s="312"/>
      <c r="AE240" s="312"/>
      <c r="AF240" s="312"/>
      <c r="AG240" s="312"/>
      <c r="AH240" s="312"/>
      <c r="AI240" s="312"/>
      <c r="AJ240" s="312"/>
      <c r="AK240" s="312"/>
    </row>
    <row r="241" spans="1:37" x14ac:dyDescent="0.2">
      <c r="A241" s="312"/>
      <c r="B241" s="312"/>
      <c r="C241" s="313"/>
      <c r="D241" s="312"/>
      <c r="E241" s="312"/>
      <c r="F241" s="312"/>
      <c r="G241" s="312"/>
      <c r="H241" s="312"/>
      <c r="I241" s="312"/>
      <c r="J241" s="312"/>
      <c r="K241" s="312"/>
      <c r="L241" s="312"/>
      <c r="M241" s="312"/>
      <c r="N241" s="312"/>
      <c r="O241" s="312"/>
      <c r="P241" s="312"/>
      <c r="Q241" s="312"/>
      <c r="R241" s="312"/>
      <c r="S241" s="312"/>
      <c r="T241" s="312"/>
      <c r="U241" s="312"/>
      <c r="V241" s="312"/>
      <c r="W241" s="312"/>
      <c r="X241" s="312"/>
      <c r="Y241" s="312"/>
      <c r="Z241" s="312"/>
      <c r="AA241" s="312"/>
      <c r="AB241" s="312"/>
      <c r="AC241" s="312"/>
      <c r="AD241" s="312"/>
      <c r="AE241" s="312"/>
      <c r="AF241" s="312"/>
      <c r="AG241" s="312"/>
      <c r="AH241" s="312"/>
      <c r="AI241" s="312"/>
      <c r="AJ241" s="312"/>
      <c r="AK241" s="312"/>
    </row>
    <row r="242" spans="1:37" x14ac:dyDescent="0.2">
      <c r="A242" s="312"/>
      <c r="B242" s="312"/>
      <c r="C242" s="313"/>
      <c r="D242" s="312"/>
      <c r="E242" s="312"/>
      <c r="F242" s="312"/>
      <c r="G242" s="312"/>
      <c r="H242" s="312"/>
      <c r="I242" s="312"/>
      <c r="J242" s="312"/>
      <c r="K242" s="312"/>
      <c r="L242" s="312"/>
      <c r="M242" s="312"/>
      <c r="N242" s="312"/>
      <c r="O242" s="312"/>
      <c r="P242" s="312"/>
      <c r="Q242" s="312"/>
      <c r="R242" s="312"/>
      <c r="S242" s="312"/>
      <c r="T242" s="312"/>
      <c r="U242" s="312"/>
      <c r="V242" s="312"/>
      <c r="W242" s="312"/>
      <c r="X242" s="312"/>
      <c r="Y242" s="312"/>
      <c r="Z242" s="312"/>
      <c r="AA242" s="312"/>
      <c r="AB242" s="312"/>
      <c r="AC242" s="312"/>
      <c r="AD242" s="312"/>
      <c r="AE242" s="312"/>
      <c r="AF242" s="312"/>
      <c r="AG242" s="312"/>
      <c r="AH242" s="312"/>
      <c r="AI242" s="312"/>
      <c r="AJ242" s="312"/>
      <c r="AK242" s="312"/>
    </row>
    <row r="243" spans="1:37" x14ac:dyDescent="0.2">
      <c r="A243" s="312"/>
      <c r="B243" s="312"/>
      <c r="C243" s="313"/>
      <c r="D243" s="312"/>
      <c r="E243" s="312"/>
      <c r="F243" s="312"/>
      <c r="G243" s="312"/>
      <c r="H243" s="312"/>
      <c r="I243" s="312"/>
      <c r="J243" s="312"/>
      <c r="K243" s="312"/>
      <c r="L243" s="312"/>
      <c r="M243" s="312"/>
      <c r="N243" s="312"/>
      <c r="O243" s="312"/>
      <c r="P243" s="312"/>
      <c r="Q243" s="312"/>
      <c r="R243" s="312"/>
      <c r="S243" s="312"/>
      <c r="T243" s="312"/>
      <c r="U243" s="312"/>
      <c r="V243" s="312"/>
      <c r="W243" s="312"/>
      <c r="X243" s="312"/>
      <c r="Y243" s="312"/>
      <c r="Z243" s="312"/>
      <c r="AA243" s="312"/>
      <c r="AB243" s="312"/>
      <c r="AC243" s="312"/>
      <c r="AD243" s="312"/>
      <c r="AE243" s="312"/>
      <c r="AF243" s="312"/>
      <c r="AG243" s="312"/>
      <c r="AH243" s="312"/>
      <c r="AI243" s="312"/>
      <c r="AJ243" s="312"/>
      <c r="AK243" s="312"/>
    </row>
    <row r="244" spans="1:37" x14ac:dyDescent="0.2">
      <c r="A244" s="312"/>
      <c r="B244" s="312"/>
      <c r="C244" s="313"/>
      <c r="D244" s="312"/>
      <c r="E244" s="312"/>
      <c r="F244" s="312"/>
      <c r="G244" s="312"/>
      <c r="H244" s="312"/>
      <c r="I244" s="312"/>
      <c r="J244" s="312"/>
      <c r="K244" s="312"/>
      <c r="L244" s="312"/>
      <c r="M244" s="312"/>
      <c r="N244" s="312"/>
      <c r="O244" s="312"/>
      <c r="P244" s="312"/>
      <c r="Q244" s="312"/>
      <c r="R244" s="312"/>
      <c r="S244" s="312"/>
      <c r="T244" s="312"/>
      <c r="U244" s="312"/>
      <c r="V244" s="312"/>
      <c r="W244" s="312"/>
      <c r="X244" s="312"/>
      <c r="Y244" s="312"/>
      <c r="Z244" s="312"/>
      <c r="AA244" s="312"/>
      <c r="AB244" s="312"/>
      <c r="AC244" s="312"/>
      <c r="AD244" s="312"/>
      <c r="AE244" s="312"/>
      <c r="AF244" s="312"/>
      <c r="AG244" s="312"/>
      <c r="AH244" s="312"/>
      <c r="AI244" s="312"/>
      <c r="AJ244" s="312"/>
      <c r="AK244" s="312"/>
    </row>
    <row r="245" spans="1:37" x14ac:dyDescent="0.2">
      <c r="A245" s="312"/>
      <c r="B245" s="312"/>
      <c r="C245" s="313"/>
      <c r="D245" s="312"/>
      <c r="E245" s="312"/>
      <c r="F245" s="312"/>
      <c r="G245" s="312"/>
      <c r="H245" s="312"/>
      <c r="I245" s="312"/>
      <c r="J245" s="312"/>
      <c r="K245" s="312"/>
      <c r="L245" s="312"/>
      <c r="M245" s="312"/>
      <c r="N245" s="312"/>
      <c r="O245" s="312"/>
      <c r="P245" s="312"/>
      <c r="Q245" s="312"/>
      <c r="R245" s="312"/>
      <c r="S245" s="312"/>
      <c r="T245" s="312"/>
      <c r="U245" s="312"/>
      <c r="V245" s="312"/>
      <c r="W245" s="312"/>
      <c r="X245" s="312"/>
      <c r="Y245" s="312"/>
      <c r="Z245" s="312"/>
      <c r="AA245" s="312"/>
      <c r="AB245" s="312"/>
      <c r="AC245" s="312"/>
      <c r="AD245" s="312"/>
      <c r="AE245" s="312"/>
      <c r="AF245" s="312"/>
      <c r="AG245" s="312"/>
      <c r="AH245" s="312"/>
      <c r="AI245" s="312"/>
      <c r="AJ245" s="312"/>
      <c r="AK245" s="312"/>
    </row>
    <row r="246" spans="1:37" x14ac:dyDescent="0.2">
      <c r="A246" s="312"/>
      <c r="B246" s="312"/>
      <c r="C246" s="313"/>
      <c r="D246" s="312"/>
      <c r="E246" s="312"/>
      <c r="F246" s="312"/>
      <c r="G246" s="312"/>
      <c r="H246" s="312"/>
      <c r="I246" s="312"/>
      <c r="J246" s="312"/>
      <c r="K246" s="312"/>
      <c r="L246" s="312"/>
      <c r="M246" s="312"/>
      <c r="N246" s="312"/>
      <c r="O246" s="312"/>
      <c r="P246" s="312"/>
      <c r="Q246" s="312"/>
      <c r="R246" s="312"/>
      <c r="S246" s="312"/>
      <c r="T246" s="312"/>
      <c r="U246" s="312"/>
      <c r="V246" s="312"/>
      <c r="W246" s="312"/>
      <c r="X246" s="312"/>
      <c r="Y246" s="312"/>
      <c r="Z246" s="312"/>
      <c r="AA246" s="312"/>
      <c r="AB246" s="312"/>
      <c r="AC246" s="312"/>
      <c r="AD246" s="312"/>
      <c r="AE246" s="312"/>
      <c r="AF246" s="312"/>
      <c r="AG246" s="312"/>
      <c r="AH246" s="312"/>
      <c r="AI246" s="312"/>
      <c r="AJ246" s="312"/>
      <c r="AK246" s="312"/>
    </row>
    <row r="247" spans="1:37" x14ac:dyDescent="0.2">
      <c r="A247" s="312"/>
      <c r="B247" s="312"/>
      <c r="C247" s="313"/>
      <c r="D247" s="312"/>
      <c r="E247" s="312"/>
      <c r="F247" s="312"/>
      <c r="G247" s="312"/>
      <c r="H247" s="312"/>
      <c r="I247" s="312"/>
      <c r="J247" s="312"/>
      <c r="K247" s="312"/>
      <c r="L247" s="312"/>
      <c r="M247" s="312"/>
      <c r="N247" s="312"/>
      <c r="O247" s="312"/>
      <c r="P247" s="312"/>
      <c r="Q247" s="312"/>
      <c r="R247" s="312"/>
      <c r="S247" s="312"/>
      <c r="T247" s="312"/>
      <c r="U247" s="312"/>
      <c r="V247" s="312"/>
      <c r="W247" s="312"/>
      <c r="X247" s="312"/>
      <c r="Y247" s="312"/>
      <c r="Z247" s="312"/>
      <c r="AA247" s="312"/>
      <c r="AB247" s="312"/>
      <c r="AC247" s="312"/>
      <c r="AD247" s="312"/>
      <c r="AE247" s="312"/>
      <c r="AF247" s="312"/>
      <c r="AG247" s="312"/>
      <c r="AH247" s="312"/>
      <c r="AI247" s="312"/>
      <c r="AJ247" s="312"/>
      <c r="AK247" s="312"/>
    </row>
    <row r="248" spans="1:37" x14ac:dyDescent="0.2">
      <c r="A248" s="312"/>
      <c r="B248" s="312"/>
      <c r="C248" s="313"/>
      <c r="D248" s="312"/>
      <c r="E248" s="312"/>
      <c r="F248" s="312"/>
      <c r="G248" s="312"/>
      <c r="H248" s="312"/>
      <c r="I248" s="312"/>
      <c r="J248" s="312"/>
      <c r="K248" s="312"/>
      <c r="L248" s="312"/>
      <c r="M248" s="312"/>
      <c r="N248" s="312"/>
      <c r="O248" s="312"/>
      <c r="P248" s="312"/>
      <c r="Q248" s="312"/>
      <c r="R248" s="312"/>
      <c r="S248" s="312"/>
      <c r="T248" s="312"/>
      <c r="U248" s="312"/>
      <c r="V248" s="312"/>
      <c r="W248" s="312"/>
      <c r="X248" s="312"/>
      <c r="Y248" s="312"/>
      <c r="Z248" s="312"/>
      <c r="AA248" s="312"/>
      <c r="AB248" s="312"/>
      <c r="AC248" s="312"/>
      <c r="AD248" s="312"/>
      <c r="AE248" s="312"/>
      <c r="AF248" s="312"/>
      <c r="AG248" s="312"/>
      <c r="AH248" s="312"/>
      <c r="AI248" s="312"/>
      <c r="AJ248" s="312"/>
      <c r="AK248" s="312"/>
    </row>
    <row r="249" spans="1:37" x14ac:dyDescent="0.2">
      <c r="A249" s="312"/>
      <c r="B249" s="312"/>
      <c r="C249" s="313"/>
      <c r="D249" s="312"/>
      <c r="E249" s="312"/>
      <c r="F249" s="312"/>
      <c r="G249" s="312"/>
      <c r="H249" s="312"/>
      <c r="I249" s="312"/>
      <c r="J249" s="312"/>
      <c r="K249" s="312"/>
      <c r="L249" s="312"/>
      <c r="M249" s="312"/>
      <c r="N249" s="312"/>
      <c r="O249" s="312"/>
      <c r="P249" s="312"/>
      <c r="Q249" s="312"/>
      <c r="R249" s="312"/>
      <c r="S249" s="312"/>
      <c r="T249" s="312"/>
      <c r="U249" s="312"/>
      <c r="V249" s="312"/>
      <c r="W249" s="312"/>
      <c r="X249" s="312"/>
      <c r="Y249" s="312"/>
      <c r="Z249" s="312"/>
      <c r="AA249" s="312"/>
      <c r="AB249" s="312"/>
      <c r="AC249" s="312"/>
      <c r="AD249" s="312"/>
      <c r="AE249" s="312"/>
      <c r="AF249" s="312"/>
      <c r="AG249" s="312"/>
      <c r="AH249" s="312"/>
      <c r="AI249" s="312"/>
      <c r="AJ249" s="312"/>
      <c r="AK249" s="312"/>
    </row>
    <row r="250" spans="1:37" x14ac:dyDescent="0.2">
      <c r="A250" s="312"/>
      <c r="B250" s="312"/>
      <c r="C250" s="313"/>
      <c r="D250" s="312"/>
      <c r="E250" s="312"/>
      <c r="F250" s="312"/>
      <c r="G250" s="312"/>
      <c r="H250" s="312"/>
      <c r="I250" s="312"/>
      <c r="J250" s="312"/>
      <c r="K250" s="312"/>
      <c r="L250" s="312"/>
      <c r="M250" s="312"/>
      <c r="N250" s="312"/>
      <c r="O250" s="312"/>
      <c r="P250" s="312"/>
      <c r="Q250" s="312"/>
      <c r="R250" s="312"/>
      <c r="S250" s="312"/>
      <c r="T250" s="312"/>
      <c r="U250" s="312"/>
      <c r="V250" s="312"/>
      <c r="W250" s="312"/>
      <c r="X250" s="312"/>
      <c r="Y250" s="312"/>
      <c r="Z250" s="312"/>
      <c r="AA250" s="312"/>
      <c r="AB250" s="312"/>
      <c r="AC250" s="312"/>
      <c r="AD250" s="312"/>
      <c r="AE250" s="312"/>
      <c r="AF250" s="312"/>
      <c r="AG250" s="312"/>
      <c r="AH250" s="312"/>
      <c r="AI250" s="312"/>
      <c r="AJ250" s="312"/>
      <c r="AK250" s="312"/>
    </row>
    <row r="251" spans="1:37" x14ac:dyDescent="0.2">
      <c r="A251" s="312"/>
      <c r="B251" s="312"/>
      <c r="C251" s="313"/>
      <c r="D251" s="312"/>
      <c r="E251" s="312"/>
      <c r="F251" s="312"/>
      <c r="G251" s="312"/>
      <c r="H251" s="312"/>
      <c r="I251" s="312"/>
      <c r="J251" s="312"/>
      <c r="K251" s="312"/>
      <c r="L251" s="312"/>
      <c r="M251" s="312"/>
      <c r="N251" s="312"/>
      <c r="O251" s="312"/>
      <c r="P251" s="312"/>
      <c r="Q251" s="312"/>
      <c r="R251" s="312"/>
      <c r="S251" s="312"/>
      <c r="T251" s="312"/>
      <c r="U251" s="312"/>
      <c r="V251" s="312"/>
      <c r="W251" s="312"/>
      <c r="X251" s="312"/>
      <c r="Y251" s="312"/>
      <c r="Z251" s="312"/>
      <c r="AA251" s="312"/>
      <c r="AB251" s="312"/>
      <c r="AC251" s="312"/>
      <c r="AD251" s="312"/>
      <c r="AE251" s="312"/>
      <c r="AF251" s="312"/>
      <c r="AG251" s="312"/>
      <c r="AH251" s="312"/>
      <c r="AI251" s="312"/>
      <c r="AJ251" s="312"/>
      <c r="AK251" s="312"/>
    </row>
    <row r="252" spans="1:37" x14ac:dyDescent="0.2">
      <c r="A252" s="312"/>
      <c r="B252" s="312"/>
      <c r="C252" s="313"/>
      <c r="D252" s="312"/>
      <c r="E252" s="312"/>
      <c r="F252" s="312"/>
      <c r="G252" s="312"/>
      <c r="H252" s="312"/>
      <c r="I252" s="312"/>
      <c r="J252" s="312"/>
      <c r="K252" s="312"/>
      <c r="L252" s="312"/>
      <c r="M252" s="312"/>
      <c r="N252" s="312"/>
      <c r="O252" s="312"/>
      <c r="P252" s="312"/>
      <c r="Q252" s="312"/>
      <c r="R252" s="312"/>
      <c r="S252" s="312"/>
      <c r="T252" s="312"/>
      <c r="U252" s="312"/>
      <c r="V252" s="312"/>
      <c r="W252" s="312"/>
      <c r="X252" s="312"/>
      <c r="Y252" s="312"/>
      <c r="Z252" s="312"/>
      <c r="AA252" s="312"/>
      <c r="AB252" s="312"/>
      <c r="AC252" s="312"/>
      <c r="AD252" s="312"/>
      <c r="AE252" s="312"/>
      <c r="AF252" s="312"/>
      <c r="AG252" s="312"/>
      <c r="AH252" s="312"/>
      <c r="AI252" s="312"/>
      <c r="AJ252" s="312"/>
      <c r="AK252" s="312"/>
    </row>
    <row r="253" spans="1:37" x14ac:dyDescent="0.2">
      <c r="A253" s="312"/>
      <c r="B253" s="312"/>
      <c r="C253" s="313"/>
      <c r="D253" s="312"/>
      <c r="E253" s="312"/>
      <c r="F253" s="312"/>
      <c r="G253" s="312"/>
      <c r="H253" s="312"/>
      <c r="I253" s="312"/>
      <c r="J253" s="312"/>
      <c r="K253" s="312"/>
      <c r="L253" s="312"/>
      <c r="M253" s="312"/>
      <c r="N253" s="312"/>
      <c r="O253" s="312"/>
      <c r="P253" s="312"/>
      <c r="Q253" s="312"/>
      <c r="R253" s="312"/>
      <c r="S253" s="312"/>
      <c r="T253" s="312"/>
      <c r="U253" s="312"/>
      <c r="V253" s="312"/>
      <c r="W253" s="312"/>
      <c r="X253" s="312"/>
      <c r="Y253" s="312"/>
      <c r="Z253" s="312"/>
      <c r="AA253" s="312"/>
      <c r="AB253" s="312"/>
      <c r="AC253" s="312"/>
      <c r="AD253" s="312"/>
      <c r="AE253" s="312"/>
      <c r="AF253" s="312"/>
      <c r="AG253" s="312"/>
      <c r="AH253" s="312"/>
      <c r="AI253" s="312"/>
      <c r="AJ253" s="312"/>
      <c r="AK253" s="312"/>
    </row>
    <row r="254" spans="1:37" x14ac:dyDescent="0.2">
      <c r="A254" s="312"/>
      <c r="B254" s="312"/>
      <c r="C254" s="313"/>
      <c r="D254" s="312"/>
      <c r="E254" s="312"/>
      <c r="F254" s="312"/>
      <c r="G254" s="312"/>
      <c r="H254" s="312"/>
      <c r="I254" s="312"/>
      <c r="J254" s="312"/>
      <c r="K254" s="312"/>
      <c r="L254" s="312"/>
      <c r="M254" s="312"/>
      <c r="N254" s="312"/>
      <c r="O254" s="312"/>
      <c r="P254" s="312"/>
      <c r="Q254" s="312"/>
      <c r="R254" s="312"/>
      <c r="S254" s="312"/>
      <c r="T254" s="312"/>
      <c r="U254" s="312"/>
      <c r="V254" s="312"/>
      <c r="W254" s="312"/>
      <c r="X254" s="312"/>
      <c r="Y254" s="312"/>
      <c r="Z254" s="312"/>
      <c r="AA254" s="312"/>
      <c r="AB254" s="312"/>
      <c r="AC254" s="312"/>
      <c r="AD254" s="312"/>
      <c r="AE254" s="312"/>
      <c r="AF254" s="312"/>
      <c r="AG254" s="312"/>
      <c r="AH254" s="312"/>
      <c r="AI254" s="312"/>
      <c r="AJ254" s="312"/>
      <c r="AK254" s="312"/>
    </row>
    <row r="255" spans="1:37" x14ac:dyDescent="0.2">
      <c r="A255" s="312"/>
      <c r="B255" s="312"/>
      <c r="C255" s="313"/>
      <c r="D255" s="312"/>
      <c r="E255" s="312"/>
      <c r="F255" s="312"/>
      <c r="G255" s="312"/>
      <c r="H255" s="312"/>
      <c r="I255" s="312"/>
      <c r="J255" s="312"/>
      <c r="K255" s="312"/>
      <c r="L255" s="312"/>
      <c r="M255" s="312"/>
      <c r="N255" s="312"/>
      <c r="O255" s="312"/>
      <c r="P255" s="312"/>
      <c r="Q255" s="312"/>
      <c r="R255" s="312"/>
      <c r="S255" s="312"/>
      <c r="T255" s="312"/>
      <c r="U255" s="312"/>
      <c r="V255" s="312"/>
      <c r="W255" s="312"/>
      <c r="X255" s="312"/>
      <c r="Y255" s="312"/>
      <c r="Z255" s="312"/>
      <c r="AA255" s="312"/>
      <c r="AB255" s="312"/>
      <c r="AC255" s="312"/>
      <c r="AD255" s="312"/>
      <c r="AE255" s="312"/>
      <c r="AF255" s="312"/>
      <c r="AG255" s="312"/>
      <c r="AH255" s="312"/>
      <c r="AI255" s="312"/>
      <c r="AJ255" s="312"/>
      <c r="AK255" s="312"/>
    </row>
    <row r="256" spans="1:37" x14ac:dyDescent="0.2">
      <c r="A256" s="312"/>
      <c r="B256" s="312"/>
      <c r="C256" s="313"/>
      <c r="D256" s="312"/>
      <c r="E256" s="312"/>
      <c r="F256" s="312"/>
      <c r="G256" s="312"/>
      <c r="H256" s="312"/>
      <c r="I256" s="312"/>
      <c r="J256" s="312"/>
      <c r="K256" s="312"/>
      <c r="L256" s="312"/>
      <c r="M256" s="312"/>
      <c r="N256" s="312"/>
      <c r="O256" s="312"/>
      <c r="P256" s="312"/>
      <c r="Q256" s="312"/>
      <c r="R256" s="312"/>
      <c r="S256" s="312"/>
      <c r="T256" s="312"/>
      <c r="U256" s="312"/>
      <c r="V256" s="312"/>
      <c r="W256" s="312"/>
      <c r="X256" s="312"/>
      <c r="Y256" s="312"/>
      <c r="Z256" s="312"/>
      <c r="AA256" s="312"/>
      <c r="AB256" s="312"/>
      <c r="AC256" s="312"/>
      <c r="AD256" s="312"/>
      <c r="AE256" s="312"/>
      <c r="AF256" s="312"/>
      <c r="AG256" s="312"/>
      <c r="AH256" s="312"/>
      <c r="AI256" s="312"/>
      <c r="AJ256" s="312"/>
      <c r="AK256" s="312"/>
    </row>
    <row r="257" spans="1:37" x14ac:dyDescent="0.2">
      <c r="A257" s="312"/>
      <c r="B257" s="312"/>
      <c r="C257" s="313"/>
      <c r="D257" s="312"/>
      <c r="E257" s="312"/>
      <c r="F257" s="312"/>
      <c r="G257" s="312"/>
      <c r="H257" s="312"/>
      <c r="I257" s="312"/>
      <c r="J257" s="312"/>
      <c r="K257" s="312"/>
      <c r="L257" s="312"/>
      <c r="M257" s="312"/>
      <c r="N257" s="312"/>
      <c r="O257" s="312"/>
      <c r="P257" s="312"/>
      <c r="Q257" s="312"/>
      <c r="R257" s="312"/>
      <c r="S257" s="312"/>
      <c r="T257" s="312"/>
      <c r="U257" s="312"/>
      <c r="V257" s="312"/>
      <c r="W257" s="312"/>
      <c r="X257" s="312"/>
      <c r="Y257" s="312"/>
      <c r="Z257" s="312"/>
      <c r="AA257" s="312"/>
      <c r="AB257" s="312"/>
      <c r="AC257" s="312"/>
      <c r="AD257" s="312"/>
      <c r="AE257" s="312"/>
      <c r="AF257" s="312"/>
      <c r="AG257" s="312"/>
      <c r="AH257" s="312"/>
      <c r="AI257" s="312"/>
      <c r="AJ257" s="312"/>
      <c r="AK257" s="312"/>
    </row>
    <row r="258" spans="1:37" x14ac:dyDescent="0.2">
      <c r="A258" s="312"/>
      <c r="B258" s="312"/>
      <c r="C258" s="313"/>
      <c r="D258" s="312"/>
      <c r="E258" s="312"/>
      <c r="F258" s="312"/>
      <c r="G258" s="312"/>
      <c r="H258" s="312"/>
      <c r="I258" s="312"/>
      <c r="J258" s="312"/>
      <c r="K258" s="312"/>
      <c r="L258" s="312"/>
      <c r="M258" s="312"/>
      <c r="N258" s="312"/>
      <c r="O258" s="312"/>
      <c r="P258" s="312"/>
      <c r="Q258" s="312"/>
      <c r="R258" s="312"/>
      <c r="S258" s="312"/>
      <c r="T258" s="312"/>
      <c r="U258" s="312"/>
      <c r="V258" s="312"/>
      <c r="W258" s="312"/>
      <c r="X258" s="312"/>
      <c r="Y258" s="312"/>
      <c r="Z258" s="312"/>
      <c r="AA258" s="312"/>
      <c r="AB258" s="312"/>
      <c r="AC258" s="312"/>
      <c r="AD258" s="312"/>
      <c r="AE258" s="312"/>
      <c r="AF258" s="312"/>
      <c r="AG258" s="312"/>
      <c r="AH258" s="312"/>
      <c r="AI258" s="312"/>
      <c r="AJ258" s="312"/>
      <c r="AK258" s="312"/>
    </row>
    <row r="259" spans="1:37" x14ac:dyDescent="0.2">
      <c r="A259" s="312"/>
      <c r="B259" s="312"/>
      <c r="C259" s="313"/>
      <c r="D259" s="312"/>
      <c r="E259" s="312"/>
      <c r="F259" s="312"/>
      <c r="G259" s="312"/>
      <c r="H259" s="312"/>
      <c r="I259" s="312"/>
      <c r="J259" s="312"/>
      <c r="K259" s="312"/>
      <c r="L259" s="312"/>
      <c r="M259" s="312"/>
      <c r="N259" s="312"/>
      <c r="O259" s="312"/>
      <c r="P259" s="312"/>
      <c r="Q259" s="312"/>
      <c r="R259" s="312"/>
      <c r="S259" s="312"/>
      <c r="T259" s="312"/>
      <c r="U259" s="312"/>
      <c r="V259" s="312"/>
      <c r="W259" s="312"/>
      <c r="X259" s="312"/>
      <c r="Y259" s="312"/>
      <c r="Z259" s="312"/>
      <c r="AA259" s="312"/>
      <c r="AB259" s="312"/>
      <c r="AC259" s="312"/>
      <c r="AD259" s="312"/>
      <c r="AE259" s="312"/>
      <c r="AF259" s="312"/>
      <c r="AG259" s="312"/>
      <c r="AH259" s="312"/>
      <c r="AI259" s="312"/>
      <c r="AJ259" s="312"/>
      <c r="AK259" s="312"/>
    </row>
    <row r="260" spans="1:37" x14ac:dyDescent="0.2">
      <c r="A260" s="312"/>
      <c r="B260" s="312"/>
      <c r="C260" s="313"/>
      <c r="D260" s="312"/>
      <c r="E260" s="312"/>
      <c r="F260" s="312"/>
      <c r="G260" s="312"/>
      <c r="H260" s="312"/>
      <c r="I260" s="312"/>
      <c r="J260" s="312"/>
      <c r="K260" s="312"/>
      <c r="L260" s="312"/>
      <c r="M260" s="312"/>
      <c r="N260" s="312"/>
      <c r="O260" s="312"/>
      <c r="P260" s="312"/>
      <c r="Q260" s="312"/>
      <c r="R260" s="312"/>
      <c r="S260" s="312"/>
      <c r="T260" s="312"/>
      <c r="U260" s="312"/>
      <c r="V260" s="312"/>
      <c r="W260" s="312"/>
      <c r="X260" s="312"/>
      <c r="Y260" s="312"/>
      <c r="Z260" s="312"/>
      <c r="AA260" s="312"/>
      <c r="AB260" s="312"/>
      <c r="AC260" s="312"/>
      <c r="AD260" s="312"/>
      <c r="AE260" s="312"/>
      <c r="AF260" s="312"/>
      <c r="AG260" s="312"/>
      <c r="AH260" s="312"/>
      <c r="AI260" s="312"/>
      <c r="AJ260" s="312"/>
      <c r="AK260" s="312"/>
    </row>
    <row r="261" spans="1:37" x14ac:dyDescent="0.2">
      <c r="A261" s="312"/>
      <c r="B261" s="312"/>
      <c r="C261" s="313"/>
      <c r="D261" s="312"/>
      <c r="E261" s="312"/>
      <c r="F261" s="312"/>
      <c r="G261" s="312"/>
      <c r="H261" s="312"/>
      <c r="I261" s="312"/>
      <c r="J261" s="312"/>
      <c r="K261" s="312"/>
      <c r="L261" s="312"/>
      <c r="M261" s="312"/>
      <c r="N261" s="312"/>
      <c r="O261" s="312"/>
      <c r="P261" s="312"/>
      <c r="Q261" s="312"/>
      <c r="R261" s="312"/>
      <c r="S261" s="312"/>
      <c r="T261" s="312"/>
      <c r="U261" s="312"/>
      <c r="V261" s="312"/>
      <c r="W261" s="312"/>
      <c r="X261" s="312"/>
      <c r="Y261" s="312"/>
      <c r="Z261" s="312"/>
      <c r="AA261" s="312"/>
      <c r="AB261" s="312"/>
      <c r="AC261" s="312"/>
      <c r="AD261" s="312"/>
      <c r="AE261" s="312"/>
      <c r="AF261" s="312"/>
      <c r="AG261" s="312"/>
      <c r="AH261" s="312"/>
      <c r="AI261" s="312"/>
      <c r="AJ261" s="312"/>
      <c r="AK261" s="312"/>
    </row>
    <row r="262" spans="1:37" x14ac:dyDescent="0.2">
      <c r="A262" s="312"/>
      <c r="B262" s="312"/>
      <c r="C262" s="313"/>
      <c r="D262" s="312"/>
      <c r="E262" s="312"/>
      <c r="F262" s="312"/>
      <c r="G262" s="312"/>
      <c r="H262" s="312"/>
      <c r="I262" s="312"/>
      <c r="J262" s="312"/>
      <c r="K262" s="312"/>
      <c r="L262" s="312"/>
      <c r="M262" s="312"/>
      <c r="N262" s="312"/>
      <c r="O262" s="312"/>
      <c r="P262" s="312"/>
      <c r="Q262" s="312"/>
      <c r="R262" s="312"/>
      <c r="S262" s="312"/>
      <c r="T262" s="312"/>
      <c r="U262" s="312"/>
      <c r="V262" s="312"/>
      <c r="W262" s="312"/>
      <c r="X262" s="312"/>
      <c r="Y262" s="312"/>
      <c r="Z262" s="312"/>
      <c r="AA262" s="312"/>
      <c r="AB262" s="312"/>
      <c r="AC262" s="312"/>
      <c r="AD262" s="312"/>
      <c r="AE262" s="312"/>
      <c r="AF262" s="312"/>
      <c r="AG262" s="312"/>
      <c r="AH262" s="312"/>
      <c r="AI262" s="312"/>
      <c r="AJ262" s="312"/>
      <c r="AK262" s="312"/>
    </row>
    <row r="263" spans="1:37" x14ac:dyDescent="0.2">
      <c r="A263" s="312"/>
      <c r="B263" s="312"/>
      <c r="C263" s="313"/>
      <c r="D263" s="312"/>
      <c r="E263" s="312"/>
      <c r="F263" s="312"/>
      <c r="G263" s="312"/>
      <c r="H263" s="312"/>
      <c r="I263" s="312"/>
      <c r="J263" s="312"/>
      <c r="K263" s="312"/>
      <c r="L263" s="312"/>
      <c r="M263" s="312"/>
      <c r="N263" s="312"/>
      <c r="O263" s="312"/>
      <c r="P263" s="312"/>
      <c r="Q263" s="312"/>
      <c r="R263" s="312"/>
      <c r="S263" s="312"/>
      <c r="T263" s="312"/>
      <c r="U263" s="312"/>
      <c r="V263" s="312"/>
      <c r="W263" s="312"/>
      <c r="X263" s="312"/>
      <c r="Y263" s="312"/>
      <c r="Z263" s="312"/>
      <c r="AA263" s="312"/>
      <c r="AB263" s="312"/>
      <c r="AC263" s="312"/>
      <c r="AD263" s="312"/>
      <c r="AE263" s="312"/>
      <c r="AF263" s="312"/>
      <c r="AG263" s="312"/>
      <c r="AH263" s="312"/>
      <c r="AI263" s="312"/>
      <c r="AJ263" s="312"/>
      <c r="AK263" s="312"/>
    </row>
    <row r="264" spans="1:37" x14ac:dyDescent="0.2">
      <c r="A264" s="312"/>
      <c r="B264" s="312"/>
      <c r="C264" s="313"/>
      <c r="D264" s="312"/>
      <c r="E264" s="312"/>
      <c r="F264" s="312"/>
      <c r="G264" s="312"/>
      <c r="H264" s="312"/>
      <c r="I264" s="312"/>
      <c r="J264" s="312"/>
      <c r="K264" s="312"/>
      <c r="L264" s="312"/>
      <c r="M264" s="312"/>
      <c r="N264" s="312"/>
      <c r="O264" s="312"/>
      <c r="P264" s="312"/>
      <c r="Q264" s="312"/>
      <c r="R264" s="312"/>
      <c r="S264" s="312"/>
      <c r="T264" s="312"/>
      <c r="U264" s="312"/>
      <c r="V264" s="312"/>
      <c r="W264" s="312"/>
      <c r="X264" s="312"/>
      <c r="Y264" s="312"/>
      <c r="Z264" s="312"/>
      <c r="AA264" s="312"/>
      <c r="AB264" s="312"/>
      <c r="AC264" s="312"/>
      <c r="AD264" s="312"/>
      <c r="AE264" s="312"/>
      <c r="AF264" s="312"/>
      <c r="AG264" s="312"/>
      <c r="AH264" s="312"/>
      <c r="AI264" s="312"/>
      <c r="AJ264" s="312"/>
      <c r="AK264" s="312"/>
    </row>
    <row r="265" spans="1:37" x14ac:dyDescent="0.2">
      <c r="A265" s="312"/>
      <c r="B265" s="312"/>
      <c r="C265" s="313"/>
      <c r="D265" s="312"/>
      <c r="E265" s="312"/>
      <c r="F265" s="312"/>
      <c r="G265" s="312"/>
      <c r="H265" s="312"/>
      <c r="I265" s="312"/>
      <c r="J265" s="312"/>
      <c r="K265" s="312"/>
      <c r="L265" s="312"/>
      <c r="M265" s="312"/>
      <c r="N265" s="312"/>
      <c r="O265" s="312"/>
      <c r="P265" s="312"/>
      <c r="Q265" s="312"/>
      <c r="R265" s="312"/>
      <c r="S265" s="312"/>
      <c r="T265" s="312"/>
      <c r="U265" s="312"/>
      <c r="V265" s="312"/>
      <c r="W265" s="312"/>
      <c r="X265" s="312"/>
      <c r="Y265" s="312"/>
      <c r="Z265" s="312"/>
      <c r="AA265" s="312"/>
      <c r="AB265" s="312"/>
      <c r="AC265" s="312"/>
      <c r="AD265" s="312"/>
      <c r="AE265" s="312"/>
      <c r="AF265" s="312"/>
      <c r="AG265" s="312"/>
      <c r="AH265" s="312"/>
      <c r="AI265" s="312"/>
      <c r="AJ265" s="312"/>
      <c r="AK265" s="312"/>
    </row>
    <row r="266" spans="1:37" x14ac:dyDescent="0.2">
      <c r="A266" s="312"/>
      <c r="B266" s="312"/>
      <c r="C266" s="313"/>
      <c r="D266" s="312"/>
      <c r="E266" s="312"/>
      <c r="F266" s="312"/>
      <c r="G266" s="312"/>
      <c r="H266" s="312"/>
      <c r="I266" s="312"/>
      <c r="J266" s="312"/>
      <c r="K266" s="312"/>
      <c r="L266" s="312"/>
      <c r="M266" s="312"/>
      <c r="N266" s="312"/>
      <c r="O266" s="312"/>
      <c r="P266" s="312"/>
      <c r="Q266" s="312"/>
      <c r="R266" s="312"/>
      <c r="S266" s="312"/>
      <c r="T266" s="312"/>
      <c r="U266" s="312"/>
      <c r="V266" s="312"/>
      <c r="W266" s="312"/>
      <c r="X266" s="312"/>
      <c r="Y266" s="312"/>
      <c r="Z266" s="312"/>
      <c r="AA266" s="312"/>
      <c r="AB266" s="312"/>
      <c r="AC266" s="312"/>
      <c r="AD266" s="312"/>
      <c r="AE266" s="312"/>
      <c r="AF266" s="312"/>
      <c r="AG266" s="312"/>
      <c r="AH266" s="312"/>
      <c r="AI266" s="312"/>
      <c r="AJ266" s="312"/>
      <c r="AK266" s="312"/>
    </row>
    <row r="267" spans="1:37" x14ac:dyDescent="0.2">
      <c r="A267" s="312"/>
      <c r="B267" s="312"/>
      <c r="C267" s="313"/>
      <c r="D267" s="312"/>
      <c r="E267" s="312"/>
      <c r="F267" s="312"/>
      <c r="G267" s="312"/>
      <c r="H267" s="312"/>
      <c r="I267" s="312"/>
      <c r="J267" s="312"/>
      <c r="K267" s="312"/>
      <c r="L267" s="312"/>
      <c r="M267" s="312"/>
      <c r="N267" s="312"/>
      <c r="O267" s="312"/>
      <c r="P267" s="312"/>
      <c r="Q267" s="312"/>
      <c r="R267" s="312"/>
      <c r="S267" s="312"/>
      <c r="T267" s="312"/>
      <c r="U267" s="312"/>
      <c r="V267" s="312"/>
      <c r="W267" s="312"/>
      <c r="X267" s="312"/>
      <c r="Y267" s="312"/>
      <c r="Z267" s="312"/>
      <c r="AA267" s="312"/>
      <c r="AB267" s="312"/>
      <c r="AC267" s="312"/>
      <c r="AD267" s="312"/>
      <c r="AE267" s="312"/>
      <c r="AF267" s="312"/>
      <c r="AG267" s="312"/>
      <c r="AH267" s="312"/>
      <c r="AI267" s="312"/>
      <c r="AJ267" s="312"/>
      <c r="AK267" s="312"/>
    </row>
    <row r="268" spans="1:37" x14ac:dyDescent="0.2">
      <c r="A268" s="312"/>
      <c r="B268" s="312"/>
      <c r="C268" s="313"/>
      <c r="D268" s="312"/>
      <c r="E268" s="312"/>
      <c r="F268" s="312"/>
      <c r="G268" s="312"/>
      <c r="H268" s="312"/>
      <c r="I268" s="312"/>
      <c r="J268" s="312"/>
      <c r="K268" s="312"/>
      <c r="L268" s="312"/>
      <c r="M268" s="312"/>
      <c r="N268" s="312"/>
      <c r="O268" s="312"/>
      <c r="P268" s="312"/>
      <c r="Q268" s="312"/>
      <c r="R268" s="312"/>
      <c r="S268" s="312"/>
      <c r="T268" s="312"/>
      <c r="U268" s="312"/>
      <c r="V268" s="312"/>
      <c r="W268" s="312"/>
      <c r="X268" s="312"/>
      <c r="Y268" s="312"/>
      <c r="Z268" s="312"/>
      <c r="AA268" s="312"/>
      <c r="AB268" s="312"/>
      <c r="AC268" s="312"/>
      <c r="AD268" s="312"/>
      <c r="AE268" s="312"/>
      <c r="AF268" s="312"/>
      <c r="AG268" s="312"/>
      <c r="AH268" s="312"/>
      <c r="AI268" s="312"/>
      <c r="AJ268" s="312"/>
      <c r="AK268" s="312"/>
    </row>
    <row r="269" spans="1:37" x14ac:dyDescent="0.2">
      <c r="A269" s="312"/>
      <c r="B269" s="312"/>
      <c r="C269" s="313"/>
      <c r="D269" s="312"/>
      <c r="E269" s="312"/>
      <c r="F269" s="312"/>
      <c r="G269" s="312"/>
      <c r="H269" s="312"/>
      <c r="I269" s="312"/>
      <c r="J269" s="312"/>
      <c r="K269" s="312"/>
      <c r="L269" s="312"/>
      <c r="M269" s="312"/>
      <c r="N269" s="312"/>
      <c r="O269" s="312"/>
      <c r="P269" s="312"/>
      <c r="Q269" s="312"/>
      <c r="R269" s="312"/>
      <c r="S269" s="312"/>
      <c r="T269" s="312"/>
      <c r="U269" s="312"/>
      <c r="V269" s="312"/>
      <c r="W269" s="312"/>
      <c r="X269" s="312"/>
      <c r="Y269" s="312"/>
      <c r="Z269" s="312"/>
      <c r="AA269" s="312"/>
      <c r="AB269" s="312"/>
      <c r="AC269" s="312"/>
      <c r="AD269" s="312"/>
      <c r="AE269" s="312"/>
      <c r="AF269" s="312"/>
      <c r="AG269" s="312"/>
      <c r="AH269" s="312"/>
      <c r="AI269" s="312"/>
      <c r="AJ269" s="312"/>
      <c r="AK269" s="312"/>
    </row>
    <row r="270" spans="1:37" x14ac:dyDescent="0.2">
      <c r="A270" s="312"/>
      <c r="B270" s="312"/>
      <c r="C270" s="313"/>
      <c r="D270" s="312"/>
      <c r="E270" s="312"/>
      <c r="F270" s="312"/>
      <c r="G270" s="312"/>
      <c r="H270" s="312"/>
      <c r="I270" s="312"/>
      <c r="J270" s="312"/>
      <c r="K270" s="312"/>
      <c r="L270" s="312"/>
      <c r="M270" s="312"/>
      <c r="N270" s="312"/>
      <c r="O270" s="312"/>
      <c r="P270" s="312"/>
      <c r="Q270" s="312"/>
      <c r="R270" s="312"/>
      <c r="S270" s="312"/>
      <c r="T270" s="312"/>
      <c r="U270" s="312"/>
      <c r="V270" s="312"/>
      <c r="W270" s="312"/>
      <c r="X270" s="312"/>
      <c r="Y270" s="312"/>
      <c r="Z270" s="312"/>
      <c r="AA270" s="312"/>
      <c r="AB270" s="312"/>
      <c r="AC270" s="312"/>
      <c r="AD270" s="312"/>
      <c r="AE270" s="312"/>
      <c r="AF270" s="312"/>
      <c r="AG270" s="312"/>
      <c r="AH270" s="312"/>
      <c r="AI270" s="312"/>
      <c r="AJ270" s="312"/>
      <c r="AK270" s="312"/>
    </row>
    <row r="271" spans="1:37" x14ac:dyDescent="0.2">
      <c r="A271" s="312"/>
      <c r="B271" s="312"/>
      <c r="C271" s="313"/>
      <c r="D271" s="312"/>
      <c r="E271" s="312"/>
      <c r="F271" s="312"/>
      <c r="G271" s="312"/>
      <c r="H271" s="312"/>
      <c r="I271" s="312"/>
      <c r="J271" s="312"/>
      <c r="K271" s="312"/>
      <c r="L271" s="312"/>
      <c r="M271" s="312"/>
      <c r="N271" s="312"/>
      <c r="O271" s="312"/>
      <c r="P271" s="312"/>
      <c r="Q271" s="312"/>
      <c r="R271" s="312"/>
      <c r="S271" s="312"/>
      <c r="T271" s="312"/>
      <c r="U271" s="312"/>
      <c r="V271" s="312"/>
      <c r="W271" s="312"/>
      <c r="X271" s="312"/>
      <c r="Y271" s="312"/>
      <c r="Z271" s="312"/>
      <c r="AA271" s="312"/>
      <c r="AB271" s="312"/>
      <c r="AC271" s="312"/>
      <c r="AD271" s="312"/>
      <c r="AE271" s="312"/>
      <c r="AF271" s="312"/>
      <c r="AG271" s="312"/>
      <c r="AH271" s="312"/>
      <c r="AI271" s="312"/>
      <c r="AJ271" s="312"/>
      <c r="AK271" s="312"/>
    </row>
    <row r="272" spans="1:37" x14ac:dyDescent="0.2">
      <c r="A272" s="312"/>
      <c r="B272" s="312"/>
      <c r="C272" s="313"/>
      <c r="D272" s="312"/>
      <c r="E272" s="312"/>
      <c r="F272" s="312"/>
      <c r="G272" s="312"/>
      <c r="H272" s="312"/>
      <c r="I272" s="312"/>
      <c r="J272" s="312"/>
      <c r="K272" s="312"/>
      <c r="L272" s="312"/>
      <c r="M272" s="312"/>
      <c r="N272" s="312"/>
      <c r="O272" s="312"/>
      <c r="P272" s="312"/>
      <c r="Q272" s="312"/>
      <c r="R272" s="312"/>
      <c r="S272" s="312"/>
      <c r="T272" s="312"/>
      <c r="U272" s="312"/>
      <c r="V272" s="312"/>
      <c r="W272" s="312"/>
      <c r="X272" s="312"/>
      <c r="Y272" s="312"/>
      <c r="Z272" s="312"/>
      <c r="AA272" s="312"/>
      <c r="AB272" s="312"/>
      <c r="AC272" s="312"/>
      <c r="AD272" s="312"/>
      <c r="AE272" s="312"/>
      <c r="AF272" s="312"/>
      <c r="AG272" s="312"/>
      <c r="AH272" s="312"/>
      <c r="AI272" s="312"/>
      <c r="AJ272" s="312"/>
      <c r="AK272" s="312"/>
    </row>
    <row r="273" spans="1:37" x14ac:dyDescent="0.2">
      <c r="A273" s="312"/>
      <c r="B273" s="312"/>
      <c r="C273" s="313"/>
      <c r="D273" s="312"/>
      <c r="E273" s="312"/>
      <c r="F273" s="312"/>
      <c r="G273" s="312"/>
      <c r="H273" s="312"/>
      <c r="I273" s="312"/>
      <c r="J273" s="312"/>
      <c r="K273" s="312"/>
      <c r="L273" s="312"/>
      <c r="M273" s="312"/>
      <c r="N273" s="312"/>
      <c r="O273" s="312"/>
      <c r="P273" s="312"/>
      <c r="Q273" s="312"/>
      <c r="R273" s="312"/>
      <c r="S273" s="312"/>
      <c r="T273" s="312"/>
      <c r="U273" s="312"/>
      <c r="V273" s="312"/>
      <c r="W273" s="312"/>
      <c r="X273" s="312"/>
      <c r="Y273" s="312"/>
      <c r="Z273" s="312"/>
      <c r="AA273" s="312"/>
      <c r="AB273" s="312"/>
      <c r="AC273" s="312"/>
      <c r="AD273" s="312"/>
      <c r="AE273" s="312"/>
      <c r="AF273" s="312"/>
      <c r="AG273" s="312"/>
      <c r="AH273" s="312"/>
      <c r="AI273" s="312"/>
      <c r="AJ273" s="312"/>
      <c r="AK273" s="312"/>
    </row>
    <row r="274" spans="1:37" x14ac:dyDescent="0.2">
      <c r="A274" s="312"/>
      <c r="B274" s="312"/>
      <c r="C274" s="313"/>
      <c r="D274" s="312"/>
      <c r="E274" s="312"/>
      <c r="F274" s="312"/>
      <c r="G274" s="312"/>
      <c r="H274" s="312"/>
      <c r="I274" s="312"/>
      <c r="J274" s="312"/>
      <c r="K274" s="312"/>
      <c r="L274" s="312"/>
      <c r="M274" s="312"/>
      <c r="N274" s="312"/>
      <c r="O274" s="312"/>
      <c r="P274" s="312"/>
      <c r="Q274" s="312"/>
      <c r="R274" s="312"/>
      <c r="S274" s="312"/>
      <c r="T274" s="312"/>
      <c r="U274" s="312"/>
      <c r="V274" s="312"/>
      <c r="W274" s="312"/>
      <c r="X274" s="312"/>
      <c r="Y274" s="312"/>
      <c r="Z274" s="312"/>
      <c r="AA274" s="312"/>
      <c r="AB274" s="312"/>
      <c r="AC274" s="312"/>
      <c r="AD274" s="312"/>
      <c r="AE274" s="312"/>
      <c r="AF274" s="312"/>
      <c r="AG274" s="312"/>
      <c r="AH274" s="312"/>
      <c r="AI274" s="312"/>
      <c r="AJ274" s="312"/>
      <c r="AK274" s="312"/>
    </row>
    <row r="275" spans="1:37" x14ac:dyDescent="0.2">
      <c r="A275" s="312"/>
      <c r="B275" s="312"/>
      <c r="C275" s="313"/>
      <c r="D275" s="312"/>
      <c r="E275" s="312"/>
      <c r="F275" s="312"/>
      <c r="G275" s="312"/>
      <c r="H275" s="312"/>
      <c r="I275" s="312"/>
      <c r="J275" s="312"/>
      <c r="K275" s="312"/>
      <c r="L275" s="312"/>
      <c r="M275" s="312"/>
      <c r="N275" s="312"/>
      <c r="O275" s="312"/>
      <c r="P275" s="312"/>
      <c r="Q275" s="312"/>
      <c r="R275" s="312"/>
      <c r="S275" s="312"/>
      <c r="T275" s="312"/>
      <c r="U275" s="312"/>
      <c r="V275" s="312"/>
      <c r="W275" s="312"/>
      <c r="X275" s="312"/>
      <c r="Y275" s="312"/>
      <c r="Z275" s="312"/>
      <c r="AA275" s="312"/>
      <c r="AB275" s="312"/>
      <c r="AC275" s="312"/>
      <c r="AD275" s="312"/>
      <c r="AE275" s="312"/>
      <c r="AF275" s="312"/>
      <c r="AG275" s="312"/>
      <c r="AH275" s="312"/>
      <c r="AI275" s="312"/>
      <c r="AJ275" s="312"/>
      <c r="AK275" s="312"/>
    </row>
    <row r="276" spans="1:37" x14ac:dyDescent="0.2">
      <c r="A276" s="312"/>
      <c r="B276" s="312"/>
      <c r="C276" s="313"/>
      <c r="D276" s="312"/>
      <c r="E276" s="312"/>
      <c r="F276" s="312"/>
      <c r="G276" s="312"/>
      <c r="H276" s="312"/>
      <c r="I276" s="312"/>
      <c r="J276" s="312"/>
      <c r="K276" s="312"/>
      <c r="L276" s="312"/>
      <c r="M276" s="312"/>
      <c r="N276" s="312"/>
      <c r="O276" s="312"/>
      <c r="P276" s="312"/>
      <c r="Q276" s="312"/>
      <c r="R276" s="312"/>
      <c r="S276" s="312"/>
      <c r="T276" s="312"/>
      <c r="U276" s="312"/>
      <c r="V276" s="312"/>
      <c r="W276" s="312"/>
      <c r="X276" s="312"/>
      <c r="Y276" s="312"/>
      <c r="Z276" s="312"/>
      <c r="AA276" s="312"/>
      <c r="AB276" s="312"/>
      <c r="AC276" s="312"/>
      <c r="AD276" s="312"/>
      <c r="AE276" s="312"/>
      <c r="AF276" s="312"/>
      <c r="AG276" s="312"/>
      <c r="AH276" s="312"/>
      <c r="AI276" s="312"/>
      <c r="AJ276" s="312"/>
      <c r="AK276" s="312"/>
    </row>
    <row r="277" spans="1:37" x14ac:dyDescent="0.2">
      <c r="A277" s="312"/>
      <c r="B277" s="312"/>
      <c r="C277" s="313"/>
      <c r="D277" s="312"/>
      <c r="E277" s="312"/>
      <c r="F277" s="312"/>
      <c r="G277" s="312"/>
      <c r="H277" s="312"/>
      <c r="I277" s="312"/>
      <c r="J277" s="312"/>
      <c r="K277" s="312"/>
      <c r="L277" s="312"/>
      <c r="M277" s="312"/>
      <c r="N277" s="312"/>
      <c r="O277" s="312"/>
      <c r="P277" s="312"/>
      <c r="Q277" s="312"/>
      <c r="R277" s="312"/>
      <c r="S277" s="312"/>
      <c r="T277" s="312"/>
      <c r="U277" s="312"/>
      <c r="V277" s="312"/>
      <c r="W277" s="312"/>
      <c r="X277" s="312"/>
      <c r="Y277" s="312"/>
      <c r="Z277" s="312"/>
      <c r="AA277" s="312"/>
      <c r="AB277" s="312"/>
      <c r="AC277" s="312"/>
      <c r="AD277" s="312"/>
      <c r="AE277" s="312"/>
      <c r="AF277" s="312"/>
      <c r="AG277" s="312"/>
      <c r="AH277" s="312"/>
      <c r="AI277" s="312"/>
      <c r="AJ277" s="312"/>
      <c r="AK277" s="312"/>
    </row>
    <row r="278" spans="1:37" x14ac:dyDescent="0.2">
      <c r="A278" s="312"/>
      <c r="B278" s="312"/>
      <c r="C278" s="313"/>
      <c r="D278" s="312"/>
      <c r="E278" s="312"/>
      <c r="F278" s="312"/>
      <c r="G278" s="312"/>
      <c r="H278" s="312"/>
      <c r="I278" s="312"/>
      <c r="J278" s="312"/>
      <c r="K278" s="312"/>
      <c r="L278" s="312"/>
      <c r="M278" s="312"/>
      <c r="N278" s="312"/>
      <c r="O278" s="312"/>
      <c r="P278" s="312"/>
      <c r="Q278" s="312"/>
      <c r="R278" s="312"/>
      <c r="S278" s="312"/>
      <c r="T278" s="312"/>
      <c r="U278" s="312"/>
      <c r="V278" s="312"/>
      <c r="W278" s="312"/>
      <c r="X278" s="312"/>
      <c r="Y278" s="312"/>
      <c r="Z278" s="312"/>
      <c r="AA278" s="312"/>
      <c r="AB278" s="312"/>
      <c r="AC278" s="312"/>
      <c r="AD278" s="312"/>
      <c r="AE278" s="312"/>
      <c r="AF278" s="312"/>
      <c r="AG278" s="312"/>
      <c r="AH278" s="312"/>
      <c r="AI278" s="312"/>
      <c r="AJ278" s="312"/>
      <c r="AK278" s="312"/>
    </row>
    <row r="279" spans="1:37" x14ac:dyDescent="0.2">
      <c r="A279" s="312"/>
      <c r="B279" s="312"/>
      <c r="C279" s="313"/>
      <c r="D279" s="312"/>
      <c r="E279" s="312"/>
      <c r="F279" s="312"/>
      <c r="G279" s="312"/>
      <c r="H279" s="312"/>
      <c r="I279" s="312"/>
      <c r="J279" s="312"/>
      <c r="K279" s="312"/>
      <c r="L279" s="312"/>
      <c r="M279" s="312"/>
      <c r="N279" s="312"/>
      <c r="O279" s="312"/>
      <c r="P279" s="312"/>
      <c r="Q279" s="312"/>
      <c r="R279" s="312"/>
      <c r="S279" s="312"/>
      <c r="T279" s="312"/>
      <c r="U279" s="312"/>
      <c r="V279" s="312"/>
      <c r="W279" s="312"/>
      <c r="X279" s="312"/>
      <c r="Y279" s="312"/>
      <c r="Z279" s="312"/>
      <c r="AA279" s="312"/>
      <c r="AB279" s="312"/>
      <c r="AC279" s="312"/>
      <c r="AD279" s="312"/>
      <c r="AE279" s="312"/>
      <c r="AF279" s="312"/>
      <c r="AG279" s="312"/>
      <c r="AH279" s="312"/>
      <c r="AI279" s="312"/>
      <c r="AJ279" s="312"/>
      <c r="AK279" s="312"/>
    </row>
    <row r="280" spans="1:37" x14ac:dyDescent="0.2">
      <c r="A280" s="312"/>
      <c r="B280" s="312"/>
      <c r="C280" s="313"/>
      <c r="D280" s="312"/>
      <c r="E280" s="312"/>
      <c r="F280" s="312"/>
      <c r="G280" s="312"/>
      <c r="H280" s="312"/>
      <c r="I280" s="312"/>
      <c r="J280" s="312"/>
      <c r="K280" s="312"/>
      <c r="L280" s="312"/>
      <c r="M280" s="312"/>
      <c r="N280" s="312"/>
      <c r="O280" s="312"/>
      <c r="P280" s="312"/>
      <c r="Q280" s="312"/>
      <c r="R280" s="312"/>
      <c r="S280" s="312"/>
      <c r="T280" s="312"/>
      <c r="U280" s="312"/>
      <c r="V280" s="312"/>
      <c r="W280" s="312"/>
      <c r="X280" s="312"/>
      <c r="Y280" s="312"/>
      <c r="Z280" s="312"/>
      <c r="AA280" s="312"/>
      <c r="AB280" s="312"/>
      <c r="AC280" s="312"/>
      <c r="AD280" s="312"/>
      <c r="AE280" s="312"/>
      <c r="AF280" s="312"/>
      <c r="AG280" s="312"/>
      <c r="AH280" s="312"/>
      <c r="AI280" s="312"/>
      <c r="AJ280" s="312"/>
      <c r="AK280" s="312"/>
    </row>
    <row r="281" spans="1:37" x14ac:dyDescent="0.2">
      <c r="A281" s="312"/>
      <c r="B281" s="312"/>
      <c r="C281" s="313"/>
      <c r="D281" s="312"/>
      <c r="E281" s="312"/>
      <c r="F281" s="312"/>
      <c r="G281" s="312"/>
      <c r="H281" s="312"/>
      <c r="I281" s="312"/>
      <c r="J281" s="312"/>
      <c r="K281" s="312"/>
      <c r="L281" s="312"/>
      <c r="M281" s="312"/>
      <c r="N281" s="312"/>
      <c r="O281" s="312"/>
      <c r="P281" s="312"/>
      <c r="Q281" s="312"/>
      <c r="R281" s="312"/>
      <c r="S281" s="312"/>
      <c r="T281" s="312"/>
      <c r="U281" s="312"/>
      <c r="V281" s="312"/>
      <c r="W281" s="312"/>
      <c r="X281" s="312"/>
      <c r="Y281" s="312"/>
      <c r="Z281" s="312"/>
      <c r="AA281" s="312"/>
      <c r="AB281" s="312"/>
      <c r="AC281" s="312"/>
      <c r="AD281" s="312"/>
      <c r="AE281" s="312"/>
      <c r="AF281" s="312"/>
      <c r="AG281" s="312"/>
      <c r="AH281" s="312"/>
      <c r="AI281" s="312"/>
      <c r="AJ281" s="312"/>
      <c r="AK281" s="312"/>
    </row>
    <row r="282" spans="1:37" x14ac:dyDescent="0.2">
      <c r="A282" s="312"/>
      <c r="B282" s="312"/>
      <c r="C282" s="313"/>
      <c r="D282" s="312"/>
      <c r="E282" s="312"/>
      <c r="F282" s="312"/>
      <c r="G282" s="312"/>
      <c r="H282" s="312"/>
      <c r="I282" s="312"/>
      <c r="J282" s="312"/>
      <c r="K282" s="312"/>
      <c r="L282" s="312"/>
      <c r="M282" s="312"/>
      <c r="N282" s="312"/>
      <c r="O282" s="312"/>
      <c r="P282" s="312"/>
      <c r="Q282" s="312"/>
      <c r="R282" s="312"/>
      <c r="S282" s="312"/>
      <c r="T282" s="312"/>
      <c r="U282" s="312"/>
      <c r="V282" s="312"/>
      <c r="W282" s="312"/>
      <c r="X282" s="312"/>
      <c r="Y282" s="312"/>
      <c r="Z282" s="312"/>
      <c r="AA282" s="312"/>
      <c r="AB282" s="312"/>
      <c r="AC282" s="312"/>
      <c r="AD282" s="312"/>
      <c r="AE282" s="312"/>
      <c r="AF282" s="312"/>
      <c r="AG282" s="312"/>
      <c r="AH282" s="312"/>
      <c r="AI282" s="312"/>
      <c r="AJ282" s="312"/>
      <c r="AK282" s="312"/>
    </row>
    <row r="283" spans="1:37" x14ac:dyDescent="0.2">
      <c r="A283" s="312"/>
      <c r="B283" s="312"/>
      <c r="C283" s="313"/>
      <c r="D283" s="312"/>
      <c r="E283" s="312"/>
      <c r="F283" s="312"/>
      <c r="G283" s="312"/>
      <c r="H283" s="312"/>
      <c r="I283" s="312"/>
      <c r="J283" s="312"/>
      <c r="K283" s="312"/>
      <c r="L283" s="312"/>
      <c r="M283" s="312"/>
      <c r="N283" s="312"/>
      <c r="O283" s="312"/>
      <c r="P283" s="312"/>
      <c r="Q283" s="312"/>
      <c r="R283" s="312"/>
      <c r="S283" s="312"/>
      <c r="T283" s="312"/>
      <c r="U283" s="312"/>
      <c r="V283" s="312"/>
      <c r="W283" s="312"/>
      <c r="X283" s="312"/>
      <c r="Y283" s="312"/>
      <c r="Z283" s="312"/>
      <c r="AA283" s="312"/>
      <c r="AB283" s="312"/>
      <c r="AC283" s="312"/>
      <c r="AD283" s="312"/>
      <c r="AE283" s="312"/>
      <c r="AF283" s="312"/>
      <c r="AG283" s="312"/>
      <c r="AH283" s="312"/>
      <c r="AI283" s="312"/>
      <c r="AJ283" s="312"/>
      <c r="AK283" s="312"/>
    </row>
    <row r="284" spans="1:37" x14ac:dyDescent="0.2">
      <c r="A284" s="312"/>
      <c r="B284" s="312"/>
      <c r="C284" s="313"/>
      <c r="D284" s="312"/>
      <c r="E284" s="312"/>
      <c r="F284" s="312"/>
      <c r="G284" s="312"/>
      <c r="H284" s="312"/>
      <c r="I284" s="312"/>
      <c r="J284" s="312"/>
      <c r="K284" s="312"/>
      <c r="L284" s="312"/>
      <c r="M284" s="312"/>
      <c r="N284" s="312"/>
      <c r="O284" s="312"/>
      <c r="P284" s="312"/>
      <c r="Q284" s="312"/>
      <c r="R284" s="312"/>
      <c r="S284" s="312"/>
      <c r="T284" s="312"/>
      <c r="U284" s="312"/>
      <c r="V284" s="312"/>
      <c r="W284" s="312"/>
      <c r="X284" s="312"/>
      <c r="Y284" s="312"/>
      <c r="Z284" s="312"/>
      <c r="AA284" s="312"/>
      <c r="AB284" s="312"/>
      <c r="AC284" s="312"/>
      <c r="AD284" s="312"/>
      <c r="AE284" s="312"/>
      <c r="AF284" s="312"/>
      <c r="AG284" s="312"/>
      <c r="AH284" s="312"/>
      <c r="AI284" s="312"/>
      <c r="AJ284" s="312"/>
      <c r="AK284" s="312"/>
    </row>
    <row r="285" spans="1:37" x14ac:dyDescent="0.2">
      <c r="A285" s="312"/>
      <c r="B285" s="312"/>
      <c r="C285" s="313"/>
      <c r="D285" s="312"/>
      <c r="E285" s="312"/>
      <c r="F285" s="312"/>
      <c r="G285" s="312"/>
      <c r="H285" s="312"/>
      <c r="I285" s="312"/>
      <c r="J285" s="312"/>
      <c r="K285" s="312"/>
      <c r="L285" s="312"/>
      <c r="M285" s="312"/>
      <c r="N285" s="312"/>
      <c r="O285" s="312"/>
      <c r="P285" s="312"/>
      <c r="Q285" s="312"/>
      <c r="R285" s="312"/>
      <c r="S285" s="312"/>
      <c r="T285" s="312"/>
      <c r="U285" s="312"/>
      <c r="V285" s="312"/>
      <c r="W285" s="312"/>
      <c r="X285" s="312"/>
      <c r="Y285" s="312"/>
      <c r="Z285" s="312"/>
      <c r="AA285" s="312"/>
      <c r="AB285" s="312"/>
      <c r="AC285" s="312"/>
      <c r="AD285" s="312"/>
      <c r="AE285" s="312"/>
      <c r="AF285" s="312"/>
      <c r="AG285" s="312"/>
      <c r="AH285" s="312"/>
      <c r="AI285" s="312"/>
      <c r="AJ285" s="312"/>
      <c r="AK285" s="312"/>
    </row>
    <row r="286" spans="1:37" x14ac:dyDescent="0.2">
      <c r="A286" s="312"/>
      <c r="B286" s="312"/>
      <c r="C286" s="313"/>
      <c r="D286" s="312"/>
      <c r="E286" s="312"/>
      <c r="F286" s="312"/>
      <c r="G286" s="312"/>
      <c r="H286" s="312"/>
      <c r="I286" s="312"/>
      <c r="J286" s="312"/>
      <c r="K286" s="312"/>
      <c r="L286" s="312"/>
      <c r="M286" s="312"/>
      <c r="N286" s="312"/>
      <c r="O286" s="312"/>
      <c r="P286" s="312"/>
      <c r="Q286" s="312"/>
      <c r="R286" s="312"/>
      <c r="S286" s="312"/>
      <c r="T286" s="312"/>
      <c r="U286" s="312"/>
      <c r="V286" s="312"/>
      <c r="W286" s="312"/>
      <c r="X286" s="312"/>
      <c r="Y286" s="312"/>
      <c r="Z286" s="312"/>
      <c r="AA286" s="312"/>
      <c r="AB286" s="312"/>
      <c r="AC286" s="312"/>
      <c r="AD286" s="312"/>
      <c r="AE286" s="312"/>
      <c r="AF286" s="312"/>
      <c r="AG286" s="312"/>
      <c r="AH286" s="312"/>
      <c r="AI286" s="312"/>
      <c r="AJ286" s="312"/>
      <c r="AK286" s="312"/>
    </row>
    <row r="287" spans="1:37" x14ac:dyDescent="0.2">
      <c r="A287" s="312"/>
      <c r="B287" s="312"/>
      <c r="C287" s="313"/>
      <c r="D287" s="312"/>
      <c r="E287" s="312"/>
      <c r="F287" s="312"/>
      <c r="G287" s="312"/>
      <c r="H287" s="312"/>
      <c r="I287" s="312"/>
      <c r="J287" s="312"/>
      <c r="K287" s="312"/>
      <c r="L287" s="312"/>
      <c r="M287" s="312"/>
      <c r="N287" s="312"/>
      <c r="O287" s="312"/>
      <c r="P287" s="312"/>
      <c r="Q287" s="312"/>
      <c r="R287" s="312"/>
      <c r="S287" s="312"/>
      <c r="T287" s="312"/>
      <c r="U287" s="312"/>
      <c r="V287" s="312"/>
      <c r="W287" s="312"/>
      <c r="X287" s="312"/>
      <c r="Y287" s="312"/>
      <c r="Z287" s="312"/>
      <c r="AA287" s="312"/>
      <c r="AB287" s="312"/>
      <c r="AC287" s="312"/>
      <c r="AD287" s="312"/>
      <c r="AE287" s="312"/>
      <c r="AF287" s="312"/>
      <c r="AG287" s="312"/>
      <c r="AH287" s="312"/>
      <c r="AI287" s="312"/>
      <c r="AJ287" s="312"/>
      <c r="AK287" s="312"/>
    </row>
    <row r="288" spans="1:37" x14ac:dyDescent="0.2">
      <c r="A288" s="312"/>
      <c r="B288" s="312"/>
      <c r="C288" s="313"/>
      <c r="D288" s="312"/>
      <c r="E288" s="312"/>
      <c r="F288" s="312"/>
      <c r="G288" s="312"/>
      <c r="H288" s="312"/>
      <c r="I288" s="312"/>
      <c r="J288" s="312"/>
      <c r="K288" s="312"/>
      <c r="L288" s="312"/>
      <c r="M288" s="312"/>
      <c r="N288" s="312"/>
      <c r="O288" s="312"/>
      <c r="P288" s="312"/>
      <c r="Q288" s="312"/>
      <c r="R288" s="312"/>
      <c r="S288" s="312"/>
      <c r="T288" s="312"/>
      <c r="U288" s="312"/>
      <c r="V288" s="312"/>
      <c r="W288" s="312"/>
      <c r="X288" s="312"/>
      <c r="Y288" s="312"/>
      <c r="Z288" s="312"/>
      <c r="AA288" s="312"/>
      <c r="AB288" s="312"/>
      <c r="AC288" s="312"/>
      <c r="AD288" s="312"/>
      <c r="AE288" s="312"/>
      <c r="AF288" s="312"/>
      <c r="AG288" s="312"/>
      <c r="AH288" s="312"/>
      <c r="AI288" s="312"/>
      <c r="AJ288" s="312"/>
      <c r="AK288" s="312"/>
    </row>
    <row r="289" spans="1:37" x14ac:dyDescent="0.2">
      <c r="A289" s="312"/>
      <c r="B289" s="312"/>
      <c r="C289" s="313"/>
      <c r="D289" s="312"/>
      <c r="E289" s="312"/>
      <c r="F289" s="312"/>
      <c r="G289" s="312"/>
      <c r="H289" s="312"/>
      <c r="I289" s="312"/>
      <c r="J289" s="312"/>
      <c r="K289" s="312"/>
      <c r="L289" s="312"/>
      <c r="M289" s="312"/>
      <c r="N289" s="312"/>
      <c r="O289" s="312"/>
      <c r="P289" s="312"/>
      <c r="Q289" s="312"/>
      <c r="R289" s="312"/>
      <c r="S289" s="312"/>
      <c r="T289" s="312"/>
      <c r="U289" s="312"/>
      <c r="V289" s="312"/>
      <c r="W289" s="312"/>
      <c r="X289" s="312"/>
      <c r="Y289" s="312"/>
      <c r="Z289" s="312"/>
      <c r="AA289" s="312"/>
      <c r="AB289" s="312"/>
      <c r="AC289" s="312"/>
      <c r="AD289" s="312"/>
      <c r="AE289" s="312"/>
      <c r="AF289" s="312"/>
      <c r="AG289" s="312"/>
      <c r="AH289" s="312"/>
      <c r="AI289" s="312"/>
      <c r="AJ289" s="312"/>
      <c r="AK289" s="312"/>
    </row>
    <row r="290" spans="1:37" x14ac:dyDescent="0.2">
      <c r="A290" s="312"/>
      <c r="B290" s="312"/>
      <c r="C290" s="313"/>
      <c r="D290" s="312"/>
      <c r="E290" s="312"/>
      <c r="F290" s="312"/>
      <c r="G290" s="312"/>
      <c r="H290" s="312"/>
      <c r="I290" s="312"/>
      <c r="J290" s="312"/>
      <c r="K290" s="312"/>
      <c r="L290" s="312"/>
      <c r="M290" s="312"/>
      <c r="N290" s="312"/>
      <c r="O290" s="312"/>
      <c r="P290" s="312"/>
      <c r="Q290" s="312"/>
      <c r="R290" s="312"/>
      <c r="S290" s="312"/>
      <c r="T290" s="312"/>
      <c r="U290" s="312"/>
      <c r="V290" s="312"/>
      <c r="W290" s="312"/>
      <c r="X290" s="312"/>
      <c r="Y290" s="312"/>
      <c r="Z290" s="312"/>
      <c r="AA290" s="312"/>
      <c r="AB290" s="312"/>
      <c r="AC290" s="312"/>
      <c r="AD290" s="312"/>
      <c r="AE290" s="312"/>
      <c r="AF290" s="312"/>
      <c r="AG290" s="312"/>
      <c r="AH290" s="312"/>
      <c r="AI290" s="312"/>
      <c r="AJ290" s="312"/>
      <c r="AK290" s="312"/>
    </row>
    <row r="291" spans="1:37" x14ac:dyDescent="0.2">
      <c r="A291" s="312"/>
      <c r="B291" s="312"/>
      <c r="C291" s="313"/>
      <c r="D291" s="312"/>
      <c r="E291" s="312"/>
      <c r="F291" s="312"/>
      <c r="G291" s="312"/>
      <c r="H291" s="312"/>
      <c r="I291" s="312"/>
      <c r="J291" s="312"/>
      <c r="K291" s="312"/>
      <c r="L291" s="312"/>
      <c r="M291" s="312"/>
      <c r="N291" s="312"/>
      <c r="O291" s="312"/>
      <c r="P291" s="312"/>
      <c r="Q291" s="312"/>
      <c r="R291" s="312"/>
      <c r="S291" s="312"/>
      <c r="T291" s="312"/>
      <c r="U291" s="312"/>
      <c r="V291" s="312"/>
      <c r="W291" s="312"/>
      <c r="X291" s="312"/>
      <c r="Y291" s="312"/>
      <c r="Z291" s="312"/>
      <c r="AA291" s="312"/>
      <c r="AB291" s="312"/>
      <c r="AC291" s="312"/>
      <c r="AD291" s="312"/>
      <c r="AE291" s="312"/>
      <c r="AF291" s="312"/>
      <c r="AG291" s="312"/>
      <c r="AH291" s="312"/>
      <c r="AI291" s="312"/>
      <c r="AJ291" s="312"/>
      <c r="AK291" s="312"/>
    </row>
    <row r="292" spans="1:37" x14ac:dyDescent="0.2">
      <c r="A292" s="312"/>
      <c r="B292" s="312"/>
      <c r="C292" s="313"/>
      <c r="D292" s="312"/>
      <c r="E292" s="312"/>
      <c r="F292" s="312"/>
      <c r="G292" s="312"/>
      <c r="H292" s="312"/>
      <c r="I292" s="312"/>
      <c r="J292" s="312"/>
      <c r="K292" s="312"/>
      <c r="L292" s="312"/>
      <c r="M292" s="312"/>
      <c r="N292" s="312"/>
      <c r="O292" s="312"/>
      <c r="P292" s="312"/>
      <c r="Q292" s="312"/>
      <c r="R292" s="312"/>
      <c r="S292" s="312"/>
      <c r="T292" s="312"/>
      <c r="U292" s="312"/>
      <c r="V292" s="312"/>
      <c r="W292" s="312"/>
      <c r="X292" s="312"/>
      <c r="Y292" s="312"/>
      <c r="Z292" s="312"/>
      <c r="AA292" s="312"/>
      <c r="AB292" s="312"/>
      <c r="AC292" s="312"/>
      <c r="AD292" s="312"/>
      <c r="AE292" s="312"/>
      <c r="AF292" s="312"/>
      <c r="AG292" s="312"/>
      <c r="AH292" s="312"/>
      <c r="AI292" s="312"/>
      <c r="AJ292" s="312"/>
      <c r="AK292" s="312"/>
    </row>
    <row r="293" spans="1:37" x14ac:dyDescent="0.2">
      <c r="A293" s="312"/>
      <c r="B293" s="312"/>
      <c r="C293" s="313"/>
      <c r="D293" s="312"/>
      <c r="E293" s="312"/>
      <c r="F293" s="312"/>
      <c r="G293" s="312"/>
      <c r="H293" s="312"/>
      <c r="I293" s="312"/>
      <c r="J293" s="312"/>
      <c r="K293" s="312"/>
      <c r="L293" s="312"/>
      <c r="M293" s="312"/>
      <c r="N293" s="312"/>
      <c r="O293" s="312"/>
      <c r="P293" s="312"/>
      <c r="Q293" s="312"/>
      <c r="R293" s="312"/>
      <c r="S293" s="312"/>
      <c r="T293" s="312"/>
      <c r="U293" s="312"/>
      <c r="V293" s="312"/>
      <c r="W293" s="312"/>
      <c r="X293" s="312"/>
      <c r="Y293" s="312"/>
      <c r="Z293" s="312"/>
      <c r="AA293" s="312"/>
      <c r="AB293" s="312"/>
      <c r="AC293" s="312"/>
      <c r="AD293" s="312"/>
      <c r="AE293" s="312"/>
      <c r="AF293" s="312"/>
      <c r="AG293" s="312"/>
      <c r="AH293" s="312"/>
      <c r="AI293" s="312"/>
      <c r="AJ293" s="312"/>
      <c r="AK293" s="312"/>
    </row>
    <row r="294" spans="1:37" x14ac:dyDescent="0.2">
      <c r="A294" s="312"/>
      <c r="B294" s="312"/>
      <c r="C294" s="313"/>
      <c r="D294" s="312"/>
      <c r="E294" s="312"/>
      <c r="F294" s="312"/>
      <c r="G294" s="312"/>
      <c r="H294" s="312"/>
      <c r="I294" s="312"/>
      <c r="J294" s="312"/>
      <c r="K294" s="312"/>
      <c r="L294" s="312"/>
      <c r="M294" s="312"/>
      <c r="N294" s="312"/>
      <c r="O294" s="312"/>
      <c r="P294" s="312"/>
      <c r="Q294" s="312"/>
      <c r="R294" s="312"/>
      <c r="S294" s="312"/>
      <c r="T294" s="312"/>
      <c r="U294" s="312"/>
      <c r="V294" s="312"/>
      <c r="W294" s="312"/>
      <c r="X294" s="312"/>
      <c r="Y294" s="312"/>
      <c r="Z294" s="312"/>
      <c r="AA294" s="312"/>
      <c r="AB294" s="312"/>
      <c r="AC294" s="312"/>
      <c r="AD294" s="312"/>
      <c r="AE294" s="312"/>
      <c r="AF294" s="312"/>
      <c r="AG294" s="312"/>
      <c r="AH294" s="312"/>
      <c r="AI294" s="312"/>
      <c r="AJ294" s="312"/>
      <c r="AK294" s="312"/>
    </row>
    <row r="295" spans="1:37" x14ac:dyDescent="0.2">
      <c r="A295" s="312"/>
      <c r="B295" s="312"/>
      <c r="C295" s="313"/>
      <c r="D295" s="312"/>
      <c r="E295" s="312"/>
      <c r="F295" s="312"/>
      <c r="G295" s="312"/>
      <c r="H295" s="312"/>
      <c r="I295" s="312"/>
      <c r="J295" s="312"/>
      <c r="K295" s="312"/>
      <c r="L295" s="312"/>
      <c r="M295" s="312"/>
      <c r="N295" s="312"/>
      <c r="O295" s="312"/>
      <c r="P295" s="312"/>
      <c r="Q295" s="312"/>
      <c r="R295" s="312"/>
      <c r="S295" s="312"/>
      <c r="T295" s="312"/>
      <c r="U295" s="312"/>
      <c r="V295" s="312"/>
      <c r="W295" s="312"/>
      <c r="X295" s="312"/>
      <c r="Y295" s="312"/>
      <c r="Z295" s="312"/>
      <c r="AA295" s="312"/>
      <c r="AB295" s="312"/>
      <c r="AC295" s="312"/>
      <c r="AD295" s="312"/>
      <c r="AE295" s="312"/>
      <c r="AF295" s="312"/>
      <c r="AG295" s="312"/>
      <c r="AH295" s="312"/>
      <c r="AI295" s="312"/>
      <c r="AJ295" s="312"/>
      <c r="AK295" s="312"/>
    </row>
    <row r="296" spans="1:37" x14ac:dyDescent="0.2">
      <c r="A296" s="312"/>
      <c r="B296" s="312"/>
      <c r="C296" s="313"/>
      <c r="D296" s="312"/>
      <c r="E296" s="312"/>
      <c r="F296" s="312"/>
      <c r="G296" s="312"/>
      <c r="H296" s="312"/>
      <c r="I296" s="312"/>
      <c r="J296" s="312"/>
      <c r="K296" s="312"/>
      <c r="L296" s="312"/>
      <c r="M296" s="312"/>
      <c r="N296" s="312"/>
      <c r="O296" s="312"/>
      <c r="P296" s="312"/>
      <c r="Q296" s="312"/>
      <c r="R296" s="312"/>
      <c r="S296" s="312"/>
      <c r="T296" s="312"/>
      <c r="U296" s="312"/>
      <c r="V296" s="312"/>
      <c r="W296" s="312"/>
      <c r="X296" s="312"/>
      <c r="Y296" s="312"/>
      <c r="Z296" s="312"/>
      <c r="AA296" s="312"/>
      <c r="AB296" s="312"/>
      <c r="AC296" s="312"/>
      <c r="AD296" s="312"/>
      <c r="AE296" s="312"/>
      <c r="AF296" s="312"/>
      <c r="AG296" s="312"/>
      <c r="AH296" s="312"/>
      <c r="AI296" s="312"/>
      <c r="AJ296" s="312"/>
      <c r="AK296" s="312"/>
    </row>
    <row r="297" spans="1:37" x14ac:dyDescent="0.2">
      <c r="A297" s="312"/>
      <c r="B297" s="312"/>
      <c r="C297" s="313"/>
      <c r="D297" s="312"/>
      <c r="E297" s="312"/>
      <c r="F297" s="312"/>
      <c r="G297" s="312"/>
      <c r="H297" s="312"/>
      <c r="I297" s="312"/>
      <c r="J297" s="312"/>
      <c r="K297" s="312"/>
      <c r="L297" s="312"/>
      <c r="M297" s="312"/>
      <c r="N297" s="312"/>
      <c r="O297" s="312"/>
      <c r="P297" s="312"/>
      <c r="Q297" s="312"/>
      <c r="R297" s="312"/>
      <c r="S297" s="312"/>
      <c r="T297" s="312"/>
      <c r="U297" s="312"/>
      <c r="V297" s="312"/>
      <c r="W297" s="312"/>
      <c r="X297" s="312"/>
      <c r="Y297" s="312"/>
      <c r="Z297" s="312"/>
      <c r="AA297" s="312"/>
      <c r="AB297" s="312"/>
      <c r="AC297" s="312"/>
      <c r="AD297" s="312"/>
      <c r="AE297" s="312"/>
      <c r="AF297" s="312"/>
      <c r="AG297" s="312"/>
      <c r="AH297" s="312"/>
      <c r="AI297" s="312"/>
      <c r="AJ297" s="312"/>
      <c r="AK297" s="312"/>
    </row>
    <row r="298" spans="1:37" x14ac:dyDescent="0.2">
      <c r="A298" s="312"/>
      <c r="B298" s="312"/>
      <c r="C298" s="313"/>
      <c r="D298" s="312"/>
      <c r="E298" s="312"/>
      <c r="F298" s="312"/>
      <c r="G298" s="312"/>
      <c r="H298" s="312"/>
      <c r="I298" s="312"/>
      <c r="J298" s="312"/>
      <c r="K298" s="312"/>
      <c r="L298" s="312"/>
      <c r="M298" s="312"/>
      <c r="N298" s="312"/>
      <c r="O298" s="312"/>
      <c r="P298" s="312"/>
      <c r="Q298" s="312"/>
      <c r="R298" s="312"/>
      <c r="S298" s="312"/>
      <c r="T298" s="312"/>
      <c r="U298" s="312"/>
      <c r="V298" s="312"/>
      <c r="W298" s="312"/>
      <c r="X298" s="312"/>
      <c r="Y298" s="312"/>
      <c r="Z298" s="312"/>
      <c r="AA298" s="312"/>
      <c r="AB298" s="312"/>
      <c r="AC298" s="312"/>
      <c r="AD298" s="312"/>
      <c r="AE298" s="312"/>
      <c r="AF298" s="312"/>
      <c r="AG298" s="312"/>
      <c r="AH298" s="312"/>
      <c r="AI298" s="312"/>
      <c r="AJ298" s="312"/>
      <c r="AK298" s="312"/>
    </row>
    <row r="299" spans="1:37" x14ac:dyDescent="0.2">
      <c r="A299" s="312"/>
      <c r="B299" s="312"/>
      <c r="C299" s="313"/>
      <c r="D299" s="312"/>
      <c r="E299" s="312"/>
      <c r="F299" s="312"/>
      <c r="G299" s="312"/>
      <c r="H299" s="312"/>
      <c r="I299" s="312"/>
      <c r="J299" s="312"/>
      <c r="K299" s="312"/>
      <c r="L299" s="312"/>
      <c r="M299" s="312"/>
      <c r="N299" s="312"/>
      <c r="O299" s="312"/>
      <c r="P299" s="312"/>
      <c r="Q299" s="312"/>
      <c r="R299" s="312"/>
      <c r="S299" s="312"/>
      <c r="T299" s="312"/>
      <c r="U299" s="312"/>
      <c r="V299" s="312"/>
      <c r="W299" s="312"/>
      <c r="X299" s="312"/>
      <c r="Y299" s="312"/>
      <c r="Z299" s="312"/>
      <c r="AA299" s="312"/>
      <c r="AB299" s="312"/>
      <c r="AC299" s="312"/>
      <c r="AD299" s="312"/>
      <c r="AE299" s="312"/>
      <c r="AF299" s="312"/>
      <c r="AG299" s="312"/>
      <c r="AH299" s="312"/>
      <c r="AI299" s="312"/>
      <c r="AJ299" s="312"/>
      <c r="AK299" s="312"/>
    </row>
    <row r="300" spans="1:37" x14ac:dyDescent="0.2">
      <c r="A300" s="312"/>
      <c r="B300" s="312"/>
      <c r="C300" s="313"/>
      <c r="D300" s="312"/>
      <c r="E300" s="312"/>
      <c r="F300" s="312"/>
      <c r="G300" s="312"/>
      <c r="H300" s="312"/>
      <c r="I300" s="312"/>
      <c r="J300" s="312"/>
      <c r="K300" s="312"/>
      <c r="L300" s="312"/>
      <c r="M300" s="312"/>
      <c r="N300" s="312"/>
      <c r="O300" s="312"/>
      <c r="P300" s="312"/>
      <c r="Q300" s="312"/>
      <c r="R300" s="312"/>
      <c r="S300" s="312"/>
      <c r="T300" s="312"/>
      <c r="U300" s="312"/>
      <c r="V300" s="312"/>
      <c r="W300" s="312"/>
      <c r="X300" s="312"/>
      <c r="Y300" s="312"/>
      <c r="Z300" s="312"/>
      <c r="AA300" s="312"/>
      <c r="AB300" s="312"/>
      <c r="AC300" s="312"/>
      <c r="AD300" s="312"/>
      <c r="AE300" s="312"/>
      <c r="AF300" s="312"/>
      <c r="AG300" s="312"/>
      <c r="AH300" s="312"/>
      <c r="AI300" s="312"/>
      <c r="AJ300" s="312"/>
      <c r="AK300" s="312"/>
    </row>
    <row r="301" spans="1:37" x14ac:dyDescent="0.2">
      <c r="A301" s="312"/>
      <c r="B301" s="312"/>
      <c r="C301" s="313"/>
      <c r="D301" s="312"/>
      <c r="E301" s="312"/>
      <c r="F301" s="312"/>
      <c r="G301" s="312"/>
      <c r="H301" s="312"/>
      <c r="I301" s="312"/>
      <c r="J301" s="312"/>
      <c r="K301" s="312"/>
      <c r="L301" s="312"/>
      <c r="M301" s="312"/>
      <c r="N301" s="312"/>
      <c r="O301" s="312"/>
      <c r="P301" s="312"/>
      <c r="Q301" s="312"/>
      <c r="R301" s="312"/>
      <c r="S301" s="312"/>
      <c r="T301" s="312"/>
      <c r="U301" s="312"/>
      <c r="V301" s="312"/>
      <c r="W301" s="312"/>
      <c r="X301" s="312"/>
      <c r="Y301" s="312"/>
      <c r="Z301" s="312"/>
      <c r="AA301" s="312"/>
      <c r="AB301" s="312"/>
      <c r="AC301" s="312"/>
      <c r="AD301" s="312"/>
      <c r="AE301" s="312"/>
      <c r="AF301" s="312"/>
      <c r="AG301" s="312"/>
      <c r="AH301" s="312"/>
      <c r="AI301" s="312"/>
      <c r="AJ301" s="312"/>
      <c r="AK301" s="312"/>
    </row>
    <row r="302" spans="1:37" x14ac:dyDescent="0.2">
      <c r="A302" s="312"/>
      <c r="B302" s="312"/>
      <c r="C302" s="313"/>
      <c r="D302" s="312"/>
      <c r="E302" s="312"/>
      <c r="F302" s="312"/>
      <c r="G302" s="312"/>
      <c r="H302" s="312"/>
      <c r="I302" s="312"/>
      <c r="J302" s="312"/>
      <c r="K302" s="312"/>
      <c r="L302" s="312"/>
      <c r="M302" s="312"/>
      <c r="N302" s="312"/>
      <c r="O302" s="312"/>
      <c r="P302" s="312"/>
      <c r="Q302" s="312"/>
      <c r="R302" s="312"/>
      <c r="S302" s="312"/>
      <c r="T302" s="312"/>
      <c r="U302" s="312"/>
      <c r="V302" s="312"/>
      <c r="W302" s="312"/>
      <c r="X302" s="312"/>
      <c r="Y302" s="312"/>
      <c r="Z302" s="312"/>
      <c r="AA302" s="312"/>
      <c r="AB302" s="312"/>
      <c r="AC302" s="312"/>
      <c r="AD302" s="312"/>
      <c r="AE302" s="312"/>
      <c r="AF302" s="312"/>
      <c r="AG302" s="312"/>
      <c r="AH302" s="312"/>
      <c r="AI302" s="312"/>
      <c r="AJ302" s="312"/>
      <c r="AK302" s="312"/>
    </row>
    <row r="303" spans="1:37" x14ac:dyDescent="0.2">
      <c r="A303" s="312"/>
      <c r="B303" s="312"/>
      <c r="C303" s="313"/>
      <c r="D303" s="312"/>
      <c r="E303" s="312"/>
      <c r="F303" s="312"/>
      <c r="G303" s="312"/>
      <c r="H303" s="312"/>
      <c r="I303" s="312"/>
      <c r="J303" s="312"/>
      <c r="K303" s="312"/>
      <c r="L303" s="312"/>
      <c r="M303" s="312"/>
      <c r="N303" s="312"/>
      <c r="O303" s="312"/>
      <c r="P303" s="312"/>
      <c r="Q303" s="312"/>
      <c r="R303" s="312"/>
      <c r="S303" s="312"/>
      <c r="T303" s="312"/>
      <c r="U303" s="312"/>
      <c r="V303" s="312"/>
      <c r="W303" s="312"/>
      <c r="X303" s="312"/>
      <c r="Y303" s="312"/>
      <c r="Z303" s="312"/>
      <c r="AA303" s="312"/>
      <c r="AB303" s="312"/>
      <c r="AC303" s="312"/>
      <c r="AD303" s="312"/>
      <c r="AE303" s="312"/>
      <c r="AF303" s="312"/>
      <c r="AG303" s="312"/>
      <c r="AH303" s="312"/>
      <c r="AI303" s="312"/>
      <c r="AJ303" s="312"/>
      <c r="AK303" s="312"/>
    </row>
    <row r="304" spans="1:37" x14ac:dyDescent="0.2">
      <c r="A304" s="312"/>
      <c r="B304" s="312"/>
      <c r="C304" s="313"/>
      <c r="D304" s="312"/>
      <c r="E304" s="312"/>
      <c r="F304" s="312"/>
      <c r="G304" s="312"/>
      <c r="H304" s="312"/>
      <c r="I304" s="312"/>
      <c r="J304" s="312"/>
      <c r="K304" s="312"/>
      <c r="L304" s="312"/>
      <c r="M304" s="312"/>
      <c r="N304" s="312"/>
      <c r="O304" s="312"/>
      <c r="P304" s="312"/>
      <c r="Q304" s="312"/>
      <c r="R304" s="312"/>
      <c r="S304" s="312"/>
      <c r="T304" s="312"/>
      <c r="U304" s="312"/>
      <c r="V304" s="312"/>
      <c r="W304" s="312"/>
      <c r="X304" s="312"/>
      <c r="Y304" s="312"/>
      <c r="Z304" s="312"/>
      <c r="AA304" s="312"/>
      <c r="AB304" s="312"/>
      <c r="AC304" s="312"/>
      <c r="AD304" s="312"/>
      <c r="AE304" s="312"/>
      <c r="AF304" s="312"/>
      <c r="AG304" s="312"/>
      <c r="AH304" s="312"/>
      <c r="AI304" s="312"/>
      <c r="AJ304" s="312"/>
      <c r="AK304" s="312"/>
    </row>
    <row r="305" spans="1:37" x14ac:dyDescent="0.2">
      <c r="A305" s="312"/>
      <c r="B305" s="312"/>
      <c r="C305" s="313"/>
      <c r="D305" s="312"/>
      <c r="E305" s="312"/>
      <c r="F305" s="312"/>
      <c r="G305" s="312"/>
      <c r="H305" s="312"/>
      <c r="I305" s="312"/>
      <c r="J305" s="312"/>
      <c r="K305" s="312"/>
      <c r="L305" s="312"/>
      <c r="M305" s="312"/>
      <c r="N305" s="312"/>
      <c r="O305" s="312"/>
      <c r="P305" s="312"/>
      <c r="Q305" s="312"/>
      <c r="R305" s="312"/>
      <c r="S305" s="312"/>
      <c r="T305" s="312"/>
      <c r="U305" s="312"/>
      <c r="V305" s="312"/>
      <c r="W305" s="312"/>
      <c r="X305" s="312"/>
      <c r="Y305" s="312"/>
      <c r="Z305" s="312"/>
      <c r="AA305" s="312"/>
      <c r="AB305" s="312"/>
      <c r="AC305" s="312"/>
      <c r="AD305" s="312"/>
      <c r="AE305" s="312"/>
      <c r="AF305" s="312"/>
      <c r="AG305" s="312"/>
      <c r="AH305" s="312"/>
      <c r="AI305" s="312"/>
      <c r="AJ305" s="312"/>
      <c r="AK305" s="312"/>
    </row>
    <row r="306" spans="1:37" x14ac:dyDescent="0.2">
      <c r="A306" s="312"/>
      <c r="B306" s="312"/>
      <c r="C306" s="313"/>
      <c r="D306" s="312"/>
      <c r="E306" s="312"/>
      <c r="F306" s="312"/>
      <c r="G306" s="312"/>
      <c r="H306" s="312"/>
      <c r="I306" s="312"/>
      <c r="J306" s="312"/>
      <c r="K306" s="312"/>
      <c r="L306" s="312"/>
      <c r="M306" s="312"/>
      <c r="N306" s="312"/>
      <c r="O306" s="312"/>
      <c r="P306" s="312"/>
      <c r="Q306" s="312"/>
      <c r="R306" s="312"/>
      <c r="S306" s="312"/>
      <c r="T306" s="312"/>
      <c r="U306" s="312"/>
      <c r="V306" s="312"/>
      <c r="W306" s="312"/>
      <c r="X306" s="312"/>
      <c r="Y306" s="312"/>
      <c r="Z306" s="312"/>
      <c r="AA306" s="312"/>
      <c r="AB306" s="312"/>
      <c r="AC306" s="312"/>
      <c r="AD306" s="312"/>
      <c r="AE306" s="312"/>
      <c r="AF306" s="312"/>
      <c r="AG306" s="312"/>
      <c r="AH306" s="312"/>
      <c r="AI306" s="312"/>
      <c r="AJ306" s="312"/>
      <c r="AK306" s="312"/>
    </row>
    <row r="307" spans="1:37" x14ac:dyDescent="0.2">
      <c r="A307" s="312"/>
      <c r="B307" s="312"/>
      <c r="C307" s="313"/>
      <c r="D307" s="312"/>
      <c r="E307" s="312"/>
      <c r="F307" s="312"/>
      <c r="G307" s="312"/>
      <c r="H307" s="312"/>
      <c r="I307" s="312"/>
      <c r="J307" s="312"/>
      <c r="K307" s="312"/>
      <c r="L307" s="312"/>
      <c r="M307" s="312"/>
      <c r="N307" s="312"/>
      <c r="O307" s="312"/>
      <c r="P307" s="312"/>
      <c r="Q307" s="312"/>
      <c r="R307" s="312"/>
      <c r="S307" s="312"/>
      <c r="T307" s="312"/>
      <c r="U307" s="312"/>
      <c r="V307" s="312"/>
      <c r="W307" s="312"/>
      <c r="X307" s="312"/>
      <c r="Y307" s="312"/>
      <c r="Z307" s="312"/>
      <c r="AA307" s="312"/>
      <c r="AB307" s="312"/>
      <c r="AC307" s="312"/>
      <c r="AD307" s="312"/>
      <c r="AE307" s="312"/>
      <c r="AF307" s="312"/>
      <c r="AG307" s="312"/>
      <c r="AH307" s="312"/>
      <c r="AI307" s="312"/>
      <c r="AJ307" s="312"/>
      <c r="AK307" s="312"/>
    </row>
    <row r="308" spans="1:37" x14ac:dyDescent="0.2">
      <c r="A308" s="312"/>
      <c r="B308" s="312"/>
      <c r="C308" s="313"/>
      <c r="D308" s="312"/>
      <c r="E308" s="312"/>
      <c r="F308" s="312"/>
      <c r="G308" s="312"/>
      <c r="H308" s="312"/>
      <c r="I308" s="312"/>
      <c r="J308" s="312"/>
      <c r="K308" s="312"/>
      <c r="L308" s="312"/>
      <c r="M308" s="312"/>
      <c r="N308" s="312"/>
      <c r="O308" s="312"/>
      <c r="P308" s="312"/>
      <c r="Q308" s="312"/>
      <c r="R308" s="312"/>
      <c r="S308" s="312"/>
      <c r="T308" s="312"/>
      <c r="U308" s="312"/>
      <c r="V308" s="312"/>
      <c r="W308" s="312"/>
      <c r="X308" s="312"/>
      <c r="Y308" s="312"/>
      <c r="Z308" s="312"/>
      <c r="AA308" s="312"/>
      <c r="AB308" s="312"/>
      <c r="AC308" s="312"/>
      <c r="AD308" s="312"/>
      <c r="AE308" s="312"/>
      <c r="AF308" s="312"/>
      <c r="AG308" s="312"/>
      <c r="AH308" s="312"/>
      <c r="AI308" s="312"/>
      <c r="AJ308" s="312"/>
      <c r="AK308" s="312"/>
    </row>
    <row r="309" spans="1:37" x14ac:dyDescent="0.2">
      <c r="A309" s="312"/>
      <c r="B309" s="312"/>
      <c r="C309" s="313"/>
      <c r="D309" s="312"/>
      <c r="E309" s="312"/>
      <c r="F309" s="312"/>
      <c r="G309" s="312"/>
      <c r="H309" s="312"/>
      <c r="I309" s="312"/>
      <c r="J309" s="312"/>
      <c r="K309" s="312"/>
      <c r="L309" s="312"/>
      <c r="M309" s="312"/>
      <c r="N309" s="312"/>
      <c r="O309" s="312"/>
      <c r="P309" s="312"/>
      <c r="Q309" s="312"/>
      <c r="R309" s="312"/>
      <c r="S309" s="312"/>
      <c r="T309" s="312"/>
      <c r="U309" s="312"/>
      <c r="V309" s="312"/>
      <c r="W309" s="312"/>
      <c r="X309" s="312"/>
      <c r="Y309" s="312"/>
      <c r="Z309" s="312"/>
      <c r="AA309" s="312"/>
      <c r="AB309" s="312"/>
      <c r="AC309" s="312"/>
      <c r="AD309" s="312"/>
      <c r="AE309" s="312"/>
      <c r="AF309" s="312"/>
      <c r="AG309" s="312"/>
      <c r="AH309" s="312"/>
      <c r="AI309" s="312"/>
      <c r="AJ309" s="312"/>
      <c r="AK309" s="312"/>
    </row>
    <row r="310" spans="1:37" x14ac:dyDescent="0.2">
      <c r="A310" s="312"/>
      <c r="B310" s="312"/>
      <c r="C310" s="313"/>
      <c r="D310" s="312"/>
      <c r="E310" s="312"/>
      <c r="F310" s="312"/>
      <c r="G310" s="312"/>
      <c r="H310" s="312"/>
      <c r="I310" s="312"/>
      <c r="J310" s="312"/>
      <c r="K310" s="312"/>
      <c r="L310" s="312"/>
      <c r="M310" s="312"/>
      <c r="N310" s="312"/>
      <c r="O310" s="312"/>
      <c r="P310" s="312"/>
      <c r="Q310" s="312"/>
      <c r="R310" s="312"/>
      <c r="S310" s="312"/>
      <c r="T310" s="312"/>
      <c r="U310" s="312"/>
      <c r="V310" s="312"/>
      <c r="W310" s="312"/>
      <c r="X310" s="312"/>
      <c r="Y310" s="312"/>
      <c r="Z310" s="312"/>
      <c r="AA310" s="312"/>
      <c r="AB310" s="312"/>
      <c r="AC310" s="312"/>
      <c r="AD310" s="312"/>
      <c r="AE310" s="312"/>
      <c r="AF310" s="312"/>
      <c r="AG310" s="312"/>
      <c r="AH310" s="312"/>
      <c r="AI310" s="312"/>
      <c r="AJ310" s="312"/>
      <c r="AK310" s="312"/>
    </row>
    <row r="311" spans="1:37" x14ac:dyDescent="0.2">
      <c r="A311" s="312"/>
      <c r="B311" s="312"/>
      <c r="C311" s="313"/>
      <c r="D311" s="312"/>
      <c r="E311" s="312"/>
      <c r="F311" s="312"/>
      <c r="G311" s="312"/>
      <c r="H311" s="312"/>
      <c r="I311" s="312"/>
      <c r="J311" s="312"/>
      <c r="K311" s="312"/>
      <c r="L311" s="312"/>
      <c r="M311" s="312"/>
      <c r="N311" s="312"/>
      <c r="O311" s="312"/>
      <c r="P311" s="312"/>
      <c r="Q311" s="312"/>
      <c r="R311" s="312"/>
      <c r="S311" s="312"/>
      <c r="T311" s="312"/>
      <c r="U311" s="312"/>
      <c r="V311" s="312"/>
      <c r="W311" s="312"/>
      <c r="X311" s="312"/>
      <c r="Y311" s="312"/>
      <c r="Z311" s="312"/>
      <c r="AA311" s="312"/>
      <c r="AB311" s="312"/>
      <c r="AC311" s="312"/>
      <c r="AD311" s="312"/>
      <c r="AE311" s="312"/>
      <c r="AF311" s="312"/>
      <c r="AG311" s="312"/>
      <c r="AH311" s="312"/>
      <c r="AI311" s="312"/>
      <c r="AJ311" s="312"/>
      <c r="AK311" s="312"/>
    </row>
    <row r="312" spans="1:37" x14ac:dyDescent="0.2">
      <c r="A312" s="312"/>
      <c r="B312" s="312"/>
      <c r="C312" s="313"/>
      <c r="D312" s="312"/>
      <c r="E312" s="312"/>
      <c r="F312" s="312"/>
      <c r="G312" s="312"/>
      <c r="H312" s="312"/>
      <c r="I312" s="312"/>
      <c r="J312" s="312"/>
      <c r="K312" s="312"/>
      <c r="L312" s="312"/>
      <c r="M312" s="312"/>
      <c r="N312" s="312"/>
      <c r="O312" s="312"/>
      <c r="P312" s="312"/>
      <c r="Q312" s="312"/>
      <c r="R312" s="312"/>
      <c r="S312" s="312"/>
      <c r="T312" s="312"/>
      <c r="U312" s="312"/>
      <c r="V312" s="312"/>
      <c r="W312" s="312"/>
      <c r="X312" s="312"/>
      <c r="Y312" s="312"/>
      <c r="Z312" s="312"/>
      <c r="AA312" s="312"/>
      <c r="AB312" s="312"/>
      <c r="AC312" s="312"/>
      <c r="AD312" s="312"/>
      <c r="AE312" s="312"/>
      <c r="AF312" s="312"/>
      <c r="AG312" s="312"/>
      <c r="AH312" s="312"/>
      <c r="AI312" s="312"/>
      <c r="AJ312" s="312"/>
      <c r="AK312" s="312"/>
    </row>
    <row r="313" spans="1:37" x14ac:dyDescent="0.2">
      <c r="A313" s="312"/>
      <c r="B313" s="312"/>
      <c r="C313" s="313"/>
      <c r="D313" s="312"/>
      <c r="E313" s="312"/>
      <c r="F313" s="312"/>
      <c r="G313" s="312"/>
      <c r="H313" s="312"/>
      <c r="I313" s="312"/>
      <c r="J313" s="312"/>
      <c r="K313" s="312"/>
      <c r="L313" s="312"/>
      <c r="M313" s="312"/>
      <c r="N313" s="312"/>
      <c r="O313" s="312"/>
      <c r="P313" s="312"/>
      <c r="Q313" s="312"/>
      <c r="R313" s="312"/>
      <c r="S313" s="312"/>
      <c r="T313" s="312"/>
      <c r="U313" s="312"/>
      <c r="V313" s="312"/>
      <c r="W313" s="312"/>
      <c r="X313" s="312"/>
      <c r="Y313" s="312"/>
      <c r="Z313" s="312"/>
      <c r="AA313" s="312"/>
      <c r="AB313" s="312"/>
      <c r="AC313" s="312"/>
      <c r="AD313" s="312"/>
      <c r="AE313" s="312"/>
      <c r="AF313" s="312"/>
      <c r="AG313" s="312"/>
      <c r="AH313" s="312"/>
      <c r="AI313" s="312"/>
      <c r="AJ313" s="312"/>
      <c r="AK313" s="312"/>
    </row>
    <row r="314" spans="1:37" x14ac:dyDescent="0.2">
      <c r="A314" s="312"/>
      <c r="B314" s="312"/>
      <c r="C314" s="313"/>
      <c r="D314" s="312"/>
      <c r="E314" s="312"/>
      <c r="F314" s="312"/>
      <c r="G314" s="312"/>
      <c r="H314" s="312"/>
      <c r="I314" s="312"/>
      <c r="J314" s="312"/>
      <c r="K314" s="312"/>
      <c r="L314" s="312"/>
      <c r="M314" s="312"/>
      <c r="N314" s="312"/>
      <c r="O314" s="312"/>
      <c r="P314" s="312"/>
      <c r="Q314" s="312"/>
      <c r="R314" s="312"/>
      <c r="S314" s="312"/>
      <c r="T314" s="312"/>
      <c r="U314" s="312"/>
      <c r="V314" s="312"/>
      <c r="W314" s="312"/>
      <c r="X314" s="312"/>
      <c r="Y314" s="312"/>
      <c r="Z314" s="312"/>
      <c r="AA314" s="312"/>
      <c r="AB314" s="312"/>
      <c r="AC314" s="312"/>
      <c r="AD314" s="312"/>
      <c r="AE314" s="312"/>
      <c r="AF314" s="312"/>
      <c r="AG314" s="312"/>
      <c r="AH314" s="312"/>
      <c r="AI314" s="312"/>
      <c r="AJ314" s="312"/>
      <c r="AK314" s="312"/>
    </row>
    <row r="315" spans="1:37" x14ac:dyDescent="0.2">
      <c r="A315" s="312"/>
      <c r="B315" s="312"/>
      <c r="C315" s="313"/>
      <c r="D315" s="312"/>
      <c r="E315" s="312"/>
      <c r="F315" s="312"/>
      <c r="G315" s="312"/>
      <c r="H315" s="312"/>
      <c r="I315" s="312"/>
      <c r="J315" s="312"/>
      <c r="K315" s="312"/>
      <c r="L315" s="312"/>
      <c r="M315" s="312"/>
      <c r="N315" s="312"/>
      <c r="O315" s="312"/>
      <c r="P315" s="312"/>
      <c r="Q315" s="312"/>
      <c r="R315" s="312"/>
      <c r="S315" s="312"/>
      <c r="T315" s="312"/>
      <c r="U315" s="312"/>
      <c r="V315" s="312"/>
      <c r="W315" s="312"/>
      <c r="X315" s="312"/>
      <c r="Y315" s="312"/>
      <c r="Z315" s="312"/>
      <c r="AA315" s="312"/>
      <c r="AB315" s="312"/>
      <c r="AC315" s="312"/>
      <c r="AD315" s="312"/>
      <c r="AE315" s="312"/>
      <c r="AF315" s="312"/>
      <c r="AG315" s="312"/>
      <c r="AH315" s="312"/>
      <c r="AI315" s="312"/>
      <c r="AJ315" s="312"/>
      <c r="AK315" s="312"/>
    </row>
    <row r="316" spans="1:37" x14ac:dyDescent="0.2">
      <c r="A316" s="312"/>
      <c r="B316" s="312"/>
      <c r="C316" s="313"/>
      <c r="D316" s="312"/>
      <c r="E316" s="312"/>
      <c r="F316" s="312"/>
      <c r="G316" s="312"/>
      <c r="H316" s="312"/>
      <c r="I316" s="312"/>
      <c r="J316" s="312"/>
      <c r="K316" s="312"/>
      <c r="L316" s="312"/>
      <c r="M316" s="312"/>
      <c r="N316" s="312"/>
      <c r="O316" s="312"/>
      <c r="P316" s="312"/>
      <c r="Q316" s="312"/>
      <c r="R316" s="312"/>
      <c r="S316" s="312"/>
      <c r="T316" s="312"/>
      <c r="U316" s="312"/>
      <c r="V316" s="312"/>
      <c r="W316" s="312"/>
      <c r="X316" s="312"/>
      <c r="Y316" s="312"/>
      <c r="Z316" s="312"/>
      <c r="AA316" s="312"/>
      <c r="AB316" s="312"/>
      <c r="AC316" s="312"/>
      <c r="AD316" s="312"/>
      <c r="AE316" s="312"/>
      <c r="AF316" s="312"/>
      <c r="AG316" s="312"/>
      <c r="AH316" s="312"/>
      <c r="AI316" s="312"/>
      <c r="AJ316" s="312"/>
      <c r="AK316" s="312"/>
    </row>
    <row r="317" spans="1:37" x14ac:dyDescent="0.2">
      <c r="A317" s="312"/>
      <c r="B317" s="312"/>
      <c r="C317" s="313"/>
      <c r="D317" s="312"/>
      <c r="E317" s="312"/>
      <c r="F317" s="312"/>
      <c r="G317" s="312"/>
      <c r="H317" s="312"/>
      <c r="I317" s="312"/>
      <c r="J317" s="312"/>
      <c r="K317" s="312"/>
      <c r="L317" s="312"/>
      <c r="M317" s="312"/>
      <c r="N317" s="312"/>
      <c r="O317" s="312"/>
      <c r="P317" s="312"/>
      <c r="Q317" s="312"/>
      <c r="R317" s="312"/>
      <c r="S317" s="312"/>
      <c r="T317" s="312"/>
      <c r="U317" s="312"/>
      <c r="V317" s="312"/>
      <c r="W317" s="312"/>
      <c r="X317" s="312"/>
      <c r="Y317" s="312"/>
      <c r="Z317" s="312"/>
      <c r="AA317" s="312"/>
      <c r="AB317" s="312"/>
      <c r="AC317" s="312"/>
      <c r="AD317" s="312"/>
      <c r="AE317" s="312"/>
      <c r="AF317" s="312"/>
      <c r="AG317" s="312"/>
      <c r="AH317" s="312"/>
      <c r="AI317" s="312"/>
      <c r="AJ317" s="312"/>
      <c r="AK317" s="312"/>
    </row>
    <row r="318" spans="1:37" x14ac:dyDescent="0.2">
      <c r="A318" s="312"/>
      <c r="B318" s="312"/>
      <c r="C318" s="313"/>
      <c r="D318" s="312"/>
      <c r="E318" s="312"/>
      <c r="F318" s="312"/>
      <c r="G318" s="312"/>
      <c r="H318" s="312"/>
      <c r="I318" s="312"/>
      <c r="J318" s="312"/>
      <c r="K318" s="312"/>
      <c r="L318" s="312"/>
      <c r="M318" s="312"/>
      <c r="N318" s="312"/>
      <c r="O318" s="312"/>
      <c r="P318" s="312"/>
      <c r="Q318" s="312"/>
      <c r="R318" s="312"/>
      <c r="S318" s="312"/>
      <c r="T318" s="312"/>
      <c r="U318" s="312"/>
      <c r="V318" s="312"/>
      <c r="W318" s="312"/>
      <c r="X318" s="312"/>
      <c r="Y318" s="312"/>
      <c r="Z318" s="312"/>
      <c r="AA318" s="312"/>
      <c r="AB318" s="312"/>
      <c r="AC318" s="312"/>
      <c r="AD318" s="312"/>
      <c r="AE318" s="312"/>
      <c r="AF318" s="312"/>
      <c r="AG318" s="312"/>
      <c r="AH318" s="312"/>
      <c r="AI318" s="312"/>
      <c r="AJ318" s="312"/>
      <c r="AK318" s="312"/>
    </row>
    <row r="319" spans="1:37" x14ac:dyDescent="0.2">
      <c r="A319" s="312"/>
      <c r="B319" s="312"/>
      <c r="C319" s="313"/>
      <c r="D319" s="312"/>
      <c r="E319" s="312"/>
      <c r="F319" s="312"/>
      <c r="G319" s="312"/>
      <c r="H319" s="312"/>
      <c r="I319" s="312"/>
      <c r="J319" s="312"/>
      <c r="K319" s="312"/>
      <c r="L319" s="312"/>
      <c r="M319" s="312"/>
      <c r="N319" s="312"/>
      <c r="O319" s="312"/>
      <c r="P319" s="312"/>
      <c r="Q319" s="312"/>
      <c r="R319" s="312"/>
      <c r="S319" s="312"/>
      <c r="T319" s="312"/>
      <c r="U319" s="312"/>
      <c r="V319" s="312"/>
      <c r="W319" s="312"/>
      <c r="X319" s="312"/>
      <c r="Y319" s="312"/>
      <c r="Z319" s="312"/>
      <c r="AA319" s="312"/>
      <c r="AB319" s="312"/>
      <c r="AC319" s="312"/>
      <c r="AD319" s="312"/>
      <c r="AE319" s="312"/>
      <c r="AF319" s="312"/>
      <c r="AG319" s="312"/>
      <c r="AH319" s="312"/>
      <c r="AI319" s="312"/>
      <c r="AJ319" s="312"/>
      <c r="AK319" s="312"/>
    </row>
    <row r="320" spans="1:37" x14ac:dyDescent="0.2">
      <c r="A320" s="312"/>
      <c r="B320" s="312"/>
      <c r="C320" s="313"/>
      <c r="D320" s="312"/>
      <c r="E320" s="312"/>
      <c r="F320" s="312"/>
      <c r="G320" s="312"/>
      <c r="H320" s="312"/>
      <c r="I320" s="312"/>
      <c r="J320" s="312"/>
      <c r="K320" s="312"/>
      <c r="L320" s="312"/>
      <c r="M320" s="312"/>
      <c r="N320" s="312"/>
      <c r="O320" s="312"/>
      <c r="P320" s="312"/>
      <c r="Q320" s="312"/>
      <c r="R320" s="312"/>
      <c r="S320" s="312"/>
      <c r="T320" s="312"/>
      <c r="U320" s="312"/>
      <c r="V320" s="312"/>
      <c r="W320" s="312"/>
      <c r="X320" s="312"/>
      <c r="Y320" s="312"/>
      <c r="Z320" s="312"/>
      <c r="AA320" s="312"/>
      <c r="AB320" s="312"/>
      <c r="AC320" s="312"/>
      <c r="AD320" s="312"/>
      <c r="AE320" s="312"/>
      <c r="AF320" s="312"/>
      <c r="AG320" s="312"/>
      <c r="AH320" s="312"/>
      <c r="AI320" s="312"/>
      <c r="AJ320" s="312"/>
      <c r="AK320" s="312"/>
    </row>
    <row r="321" spans="1:37" x14ac:dyDescent="0.2">
      <c r="A321" s="312"/>
      <c r="B321" s="312"/>
      <c r="C321" s="313"/>
      <c r="D321" s="312"/>
      <c r="E321" s="312"/>
      <c r="F321" s="312"/>
      <c r="G321" s="312"/>
      <c r="H321" s="312"/>
      <c r="I321" s="312"/>
      <c r="J321" s="312"/>
      <c r="K321" s="312"/>
      <c r="L321" s="312"/>
      <c r="M321" s="312"/>
      <c r="N321" s="312"/>
      <c r="O321" s="312"/>
      <c r="P321" s="312"/>
      <c r="Q321" s="312"/>
      <c r="R321" s="312"/>
      <c r="S321" s="312"/>
      <c r="T321" s="312"/>
      <c r="U321" s="312"/>
      <c r="V321" s="312"/>
      <c r="W321" s="312"/>
      <c r="X321" s="312"/>
      <c r="Y321" s="312"/>
      <c r="Z321" s="312"/>
      <c r="AA321" s="312"/>
      <c r="AB321" s="312"/>
      <c r="AC321" s="312"/>
      <c r="AD321" s="312"/>
      <c r="AE321" s="312"/>
      <c r="AF321" s="312"/>
      <c r="AG321" s="312"/>
      <c r="AH321" s="312"/>
      <c r="AI321" s="312"/>
      <c r="AJ321" s="312"/>
      <c r="AK321" s="312"/>
    </row>
    <row r="322" spans="1:37" x14ac:dyDescent="0.2">
      <c r="A322" s="312"/>
      <c r="B322" s="312"/>
      <c r="C322" s="313"/>
      <c r="D322" s="312"/>
      <c r="E322" s="312"/>
      <c r="F322" s="312"/>
      <c r="G322" s="312"/>
      <c r="H322" s="312"/>
      <c r="I322" s="312"/>
      <c r="J322" s="312"/>
      <c r="K322" s="312"/>
      <c r="L322" s="312"/>
      <c r="M322" s="312"/>
      <c r="N322" s="312"/>
      <c r="O322" s="312"/>
      <c r="P322" s="312"/>
      <c r="Q322" s="312"/>
      <c r="R322" s="312"/>
      <c r="S322" s="312"/>
      <c r="T322" s="312"/>
      <c r="U322" s="312"/>
      <c r="V322" s="312"/>
      <c r="W322" s="312"/>
      <c r="X322" s="312"/>
      <c r="Y322" s="312"/>
      <c r="Z322" s="312"/>
      <c r="AA322" s="312"/>
      <c r="AB322" s="312"/>
      <c r="AC322" s="312"/>
      <c r="AD322" s="312"/>
      <c r="AE322" s="312"/>
      <c r="AF322" s="312"/>
      <c r="AG322" s="312"/>
      <c r="AH322" s="312"/>
      <c r="AI322" s="312"/>
      <c r="AJ322" s="312"/>
      <c r="AK322" s="312"/>
    </row>
    <row r="323" spans="1:37" x14ac:dyDescent="0.2">
      <c r="A323" s="312"/>
      <c r="B323" s="312"/>
      <c r="C323" s="313"/>
      <c r="D323" s="312"/>
      <c r="E323" s="312"/>
      <c r="F323" s="312"/>
      <c r="G323" s="312"/>
      <c r="H323" s="312"/>
      <c r="I323" s="312"/>
      <c r="J323" s="312"/>
      <c r="K323" s="312"/>
      <c r="L323" s="312"/>
      <c r="M323" s="312"/>
      <c r="N323" s="312"/>
      <c r="O323" s="312"/>
      <c r="P323" s="312"/>
      <c r="Q323" s="312"/>
      <c r="R323" s="312"/>
      <c r="S323" s="312"/>
      <c r="T323" s="312"/>
      <c r="U323" s="312"/>
      <c r="V323" s="312"/>
      <c r="W323" s="312"/>
      <c r="X323" s="312"/>
      <c r="Y323" s="312"/>
      <c r="Z323" s="312"/>
      <c r="AA323" s="312"/>
      <c r="AB323" s="312"/>
      <c r="AC323" s="312"/>
      <c r="AD323" s="312"/>
      <c r="AE323" s="312"/>
      <c r="AF323" s="312"/>
      <c r="AG323" s="312"/>
      <c r="AH323" s="312"/>
      <c r="AI323" s="312"/>
      <c r="AJ323" s="312"/>
      <c r="AK323" s="312"/>
    </row>
    <row r="324" spans="1:37" x14ac:dyDescent="0.2">
      <c r="A324" s="312"/>
      <c r="B324" s="312"/>
      <c r="C324" s="313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2"/>
      <c r="AG324" s="312"/>
      <c r="AH324" s="312"/>
      <c r="AI324" s="312"/>
      <c r="AJ324" s="312"/>
      <c r="AK324" s="312"/>
    </row>
    <row r="325" spans="1:37" x14ac:dyDescent="0.2">
      <c r="A325" s="312"/>
      <c r="B325" s="312"/>
      <c r="C325" s="313"/>
      <c r="D325" s="312"/>
      <c r="E325" s="312"/>
      <c r="F325" s="312"/>
      <c r="G325" s="312"/>
      <c r="H325" s="312"/>
      <c r="I325" s="312"/>
      <c r="J325" s="312"/>
      <c r="K325" s="312"/>
      <c r="L325" s="312"/>
      <c r="M325" s="312"/>
      <c r="N325" s="312"/>
      <c r="O325" s="312"/>
      <c r="P325" s="312"/>
      <c r="Q325" s="312"/>
      <c r="R325" s="312"/>
      <c r="S325" s="312"/>
      <c r="T325" s="312"/>
      <c r="U325" s="312"/>
      <c r="V325" s="312"/>
      <c r="W325" s="312"/>
      <c r="X325" s="312"/>
      <c r="Y325" s="312"/>
      <c r="Z325" s="312"/>
      <c r="AA325" s="312"/>
      <c r="AB325" s="312"/>
      <c r="AC325" s="312"/>
      <c r="AD325" s="312"/>
      <c r="AE325" s="312"/>
      <c r="AF325" s="312"/>
      <c r="AG325" s="312"/>
      <c r="AH325" s="312"/>
      <c r="AI325" s="312"/>
      <c r="AJ325" s="312"/>
      <c r="AK325" s="312"/>
    </row>
    <row r="326" spans="1:37" x14ac:dyDescent="0.2">
      <c r="A326" s="312"/>
      <c r="B326" s="312"/>
      <c r="C326" s="313"/>
      <c r="D326" s="312"/>
      <c r="E326" s="312"/>
      <c r="F326" s="312"/>
      <c r="G326" s="312"/>
      <c r="H326" s="312"/>
      <c r="I326" s="312"/>
      <c r="J326" s="312"/>
      <c r="K326" s="312"/>
      <c r="L326" s="312"/>
      <c r="M326" s="312"/>
      <c r="N326" s="312"/>
      <c r="O326" s="312"/>
      <c r="P326" s="312"/>
      <c r="Q326" s="312"/>
      <c r="R326" s="312"/>
      <c r="S326" s="312"/>
      <c r="T326" s="312"/>
      <c r="U326" s="312"/>
      <c r="V326" s="312"/>
      <c r="W326" s="312"/>
      <c r="X326" s="312"/>
      <c r="Y326" s="312"/>
      <c r="Z326" s="312"/>
      <c r="AA326" s="312"/>
      <c r="AB326" s="312"/>
      <c r="AC326" s="312"/>
      <c r="AD326" s="312"/>
      <c r="AE326" s="312"/>
      <c r="AF326" s="312"/>
      <c r="AG326" s="312"/>
      <c r="AH326" s="312"/>
      <c r="AI326" s="312"/>
      <c r="AJ326" s="312"/>
      <c r="AK326" s="312"/>
    </row>
    <row r="327" spans="1:37" x14ac:dyDescent="0.2">
      <c r="A327" s="312"/>
      <c r="B327" s="312"/>
      <c r="C327" s="313"/>
      <c r="D327" s="312"/>
      <c r="E327" s="312"/>
      <c r="F327" s="312"/>
      <c r="G327" s="312"/>
      <c r="H327" s="312"/>
      <c r="I327" s="312"/>
      <c r="J327" s="312"/>
      <c r="K327" s="312"/>
      <c r="L327" s="312"/>
      <c r="M327" s="312"/>
      <c r="N327" s="312"/>
      <c r="O327" s="312"/>
      <c r="P327" s="312"/>
      <c r="Q327" s="312"/>
      <c r="R327" s="312"/>
      <c r="S327" s="312"/>
      <c r="T327" s="312"/>
      <c r="U327" s="312"/>
      <c r="V327" s="312"/>
      <c r="W327" s="312"/>
      <c r="X327" s="312"/>
      <c r="Y327" s="312"/>
      <c r="Z327" s="312"/>
      <c r="AA327" s="312"/>
      <c r="AB327" s="312"/>
      <c r="AC327" s="312"/>
      <c r="AD327" s="312"/>
      <c r="AE327" s="312"/>
      <c r="AF327" s="312"/>
      <c r="AG327" s="312"/>
      <c r="AH327" s="312"/>
      <c r="AI327" s="312"/>
      <c r="AJ327" s="312"/>
      <c r="AK327" s="312"/>
    </row>
    <row r="328" spans="1:37" x14ac:dyDescent="0.2">
      <c r="A328" s="312"/>
      <c r="B328" s="312"/>
      <c r="C328" s="313"/>
      <c r="D328" s="312"/>
      <c r="E328" s="312"/>
      <c r="F328" s="312"/>
      <c r="G328" s="312"/>
      <c r="H328" s="312"/>
      <c r="I328" s="312"/>
      <c r="J328" s="312"/>
      <c r="K328" s="312"/>
      <c r="L328" s="312"/>
      <c r="M328" s="312"/>
      <c r="N328" s="312"/>
      <c r="O328" s="312"/>
      <c r="P328" s="312"/>
      <c r="Q328" s="312"/>
      <c r="R328" s="312"/>
      <c r="S328" s="312"/>
      <c r="T328" s="312"/>
      <c r="U328" s="312"/>
      <c r="V328" s="312"/>
      <c r="W328" s="312"/>
      <c r="X328" s="312"/>
      <c r="Y328" s="312"/>
      <c r="Z328" s="312"/>
      <c r="AA328" s="312"/>
      <c r="AB328" s="312"/>
      <c r="AC328" s="312"/>
      <c r="AD328" s="312"/>
      <c r="AE328" s="312"/>
      <c r="AF328" s="312"/>
      <c r="AG328" s="312"/>
      <c r="AH328" s="312"/>
      <c r="AI328" s="312"/>
      <c r="AJ328" s="312"/>
      <c r="AK328" s="312"/>
    </row>
    <row r="329" spans="1:37" x14ac:dyDescent="0.2">
      <c r="A329" s="312"/>
      <c r="B329" s="312"/>
      <c r="C329" s="313"/>
      <c r="D329" s="312"/>
      <c r="E329" s="312"/>
      <c r="F329" s="312"/>
      <c r="G329" s="312"/>
      <c r="H329" s="312"/>
      <c r="I329" s="312"/>
      <c r="J329" s="312"/>
      <c r="K329" s="312"/>
      <c r="L329" s="312"/>
      <c r="M329" s="312"/>
      <c r="N329" s="312"/>
      <c r="O329" s="312"/>
      <c r="P329" s="312"/>
      <c r="Q329" s="312"/>
      <c r="R329" s="312"/>
      <c r="S329" s="312"/>
      <c r="T329" s="312"/>
      <c r="U329" s="312"/>
      <c r="V329" s="312"/>
      <c r="W329" s="312"/>
      <c r="X329" s="312"/>
      <c r="Y329" s="312"/>
      <c r="Z329" s="312"/>
      <c r="AA329" s="312"/>
      <c r="AB329" s="312"/>
      <c r="AC329" s="312"/>
      <c r="AD329" s="312"/>
      <c r="AE329" s="312"/>
      <c r="AF329" s="312"/>
      <c r="AG329" s="312"/>
      <c r="AH329" s="312"/>
      <c r="AI329" s="312"/>
      <c r="AJ329" s="312"/>
      <c r="AK329" s="312"/>
    </row>
    <row r="330" spans="1:37" x14ac:dyDescent="0.2">
      <c r="A330" s="312"/>
      <c r="B330" s="312"/>
      <c r="C330" s="313"/>
      <c r="D330" s="312"/>
      <c r="E330" s="312"/>
      <c r="F330" s="312"/>
      <c r="G330" s="312"/>
      <c r="H330" s="312"/>
      <c r="I330" s="312"/>
      <c r="J330" s="312"/>
      <c r="K330" s="312"/>
      <c r="L330" s="312"/>
      <c r="M330" s="312"/>
      <c r="N330" s="312"/>
      <c r="O330" s="312"/>
      <c r="P330" s="312"/>
      <c r="Q330" s="312"/>
      <c r="R330" s="312"/>
      <c r="S330" s="312"/>
      <c r="T330" s="312"/>
      <c r="U330" s="312"/>
      <c r="V330" s="312"/>
      <c r="W330" s="312"/>
      <c r="X330" s="312"/>
      <c r="Y330" s="312"/>
      <c r="Z330" s="312"/>
      <c r="AA330" s="312"/>
      <c r="AB330" s="312"/>
      <c r="AC330" s="312"/>
      <c r="AD330" s="312"/>
      <c r="AE330" s="312"/>
      <c r="AF330" s="312"/>
      <c r="AG330" s="312"/>
      <c r="AH330" s="312"/>
      <c r="AI330" s="312"/>
      <c r="AJ330" s="312"/>
      <c r="AK330" s="312"/>
    </row>
    <row r="331" spans="1:37" x14ac:dyDescent="0.2">
      <c r="A331" s="312"/>
      <c r="B331" s="312"/>
      <c r="C331" s="313"/>
      <c r="D331" s="312"/>
      <c r="E331" s="312"/>
      <c r="F331" s="312"/>
      <c r="G331" s="312"/>
      <c r="H331" s="312"/>
      <c r="I331" s="312"/>
      <c r="J331" s="312"/>
      <c r="K331" s="312"/>
      <c r="L331" s="312"/>
      <c r="M331" s="312"/>
      <c r="N331" s="312"/>
      <c r="O331" s="312"/>
      <c r="P331" s="312"/>
      <c r="Q331" s="312"/>
      <c r="R331" s="312"/>
      <c r="S331" s="312"/>
      <c r="T331" s="312"/>
      <c r="U331" s="312"/>
      <c r="V331" s="312"/>
      <c r="W331" s="312"/>
      <c r="X331" s="312"/>
      <c r="Y331" s="312"/>
      <c r="Z331" s="312"/>
      <c r="AA331" s="312"/>
      <c r="AB331" s="312"/>
      <c r="AC331" s="312"/>
      <c r="AD331" s="312"/>
      <c r="AE331" s="312"/>
      <c r="AF331" s="312"/>
      <c r="AG331" s="312"/>
      <c r="AH331" s="312"/>
      <c r="AI331" s="312"/>
      <c r="AJ331" s="312"/>
      <c r="AK331" s="312"/>
    </row>
    <row r="332" spans="1:37" x14ac:dyDescent="0.2">
      <c r="A332" s="312"/>
      <c r="B332" s="312"/>
      <c r="C332" s="313"/>
      <c r="D332" s="312"/>
      <c r="E332" s="312"/>
      <c r="F332" s="312"/>
      <c r="G332" s="312"/>
      <c r="H332" s="312"/>
      <c r="I332" s="312"/>
      <c r="J332" s="312"/>
      <c r="K332" s="312"/>
      <c r="L332" s="312"/>
      <c r="M332" s="312"/>
      <c r="N332" s="312"/>
      <c r="O332" s="312"/>
      <c r="P332" s="312"/>
      <c r="Q332" s="312"/>
      <c r="R332" s="312"/>
      <c r="S332" s="312"/>
      <c r="T332" s="312"/>
      <c r="U332" s="312"/>
      <c r="V332" s="312"/>
      <c r="W332" s="312"/>
      <c r="X332" s="312"/>
      <c r="Y332" s="312"/>
      <c r="Z332" s="312"/>
      <c r="AA332" s="312"/>
      <c r="AB332" s="312"/>
      <c r="AC332" s="312"/>
      <c r="AD332" s="312"/>
      <c r="AE332" s="312"/>
      <c r="AF332" s="312"/>
      <c r="AG332" s="312"/>
      <c r="AH332" s="312"/>
      <c r="AI332" s="312"/>
      <c r="AJ332" s="312"/>
      <c r="AK332" s="312"/>
    </row>
    <row r="333" spans="1:37" x14ac:dyDescent="0.2">
      <c r="A333" s="312"/>
      <c r="B333" s="312"/>
      <c r="C333" s="313"/>
      <c r="D333" s="312"/>
      <c r="E333" s="312"/>
      <c r="F333" s="312"/>
      <c r="G333" s="312"/>
      <c r="H333" s="312"/>
      <c r="I333" s="312"/>
      <c r="J333" s="312"/>
      <c r="K333" s="312"/>
      <c r="L333" s="312"/>
      <c r="M333" s="312"/>
      <c r="N333" s="312"/>
      <c r="O333" s="312"/>
      <c r="P333" s="312"/>
      <c r="Q333" s="312"/>
      <c r="R333" s="312"/>
      <c r="S333" s="312"/>
      <c r="T333" s="312"/>
      <c r="U333" s="312"/>
      <c r="V333" s="312"/>
      <c r="W333" s="312"/>
      <c r="X333" s="312"/>
      <c r="Y333" s="312"/>
      <c r="Z333" s="312"/>
      <c r="AA333" s="312"/>
      <c r="AB333" s="312"/>
      <c r="AC333" s="312"/>
      <c r="AD333" s="312"/>
      <c r="AE333" s="312"/>
      <c r="AF333" s="312"/>
      <c r="AG333" s="312"/>
      <c r="AH333" s="312"/>
      <c r="AI333" s="312"/>
      <c r="AJ333" s="312"/>
      <c r="AK333" s="312"/>
    </row>
    <row r="334" spans="1:37" x14ac:dyDescent="0.2">
      <c r="A334" s="312"/>
      <c r="B334" s="312"/>
      <c r="C334" s="313"/>
      <c r="D334" s="312"/>
      <c r="E334" s="312"/>
      <c r="F334" s="312"/>
      <c r="G334" s="312"/>
      <c r="H334" s="312"/>
      <c r="I334" s="312"/>
      <c r="J334" s="312"/>
      <c r="K334" s="312"/>
      <c r="L334" s="312"/>
      <c r="M334" s="312"/>
      <c r="N334" s="312"/>
      <c r="O334" s="312"/>
      <c r="P334" s="312"/>
      <c r="Q334" s="312"/>
      <c r="R334" s="312"/>
      <c r="S334" s="312"/>
      <c r="T334" s="312"/>
      <c r="U334" s="312"/>
      <c r="V334" s="312"/>
      <c r="W334" s="312"/>
      <c r="X334" s="312"/>
      <c r="Y334" s="312"/>
      <c r="Z334" s="312"/>
      <c r="AA334" s="312"/>
      <c r="AB334" s="312"/>
      <c r="AC334" s="312"/>
      <c r="AD334" s="312"/>
      <c r="AE334" s="312"/>
      <c r="AF334" s="312"/>
      <c r="AG334" s="312"/>
      <c r="AH334" s="312"/>
      <c r="AI334" s="312"/>
      <c r="AJ334" s="312"/>
      <c r="AK334" s="312"/>
    </row>
    <row r="335" spans="1:37" x14ac:dyDescent="0.2">
      <c r="A335" s="312"/>
      <c r="B335" s="312"/>
      <c r="C335" s="313"/>
      <c r="D335" s="312"/>
      <c r="E335" s="312"/>
      <c r="F335" s="312"/>
      <c r="G335" s="312"/>
      <c r="H335" s="312"/>
      <c r="I335" s="312"/>
      <c r="J335" s="312"/>
      <c r="K335" s="312"/>
      <c r="L335" s="312"/>
      <c r="M335" s="312"/>
      <c r="N335" s="312"/>
      <c r="O335" s="312"/>
      <c r="P335" s="312"/>
      <c r="Q335" s="312"/>
      <c r="R335" s="312"/>
      <c r="S335" s="312"/>
      <c r="T335" s="312"/>
      <c r="U335" s="312"/>
      <c r="V335" s="312"/>
      <c r="W335" s="312"/>
      <c r="X335" s="312"/>
      <c r="Y335" s="312"/>
      <c r="Z335" s="312"/>
      <c r="AA335" s="312"/>
      <c r="AB335" s="312"/>
      <c r="AC335" s="312"/>
      <c r="AD335" s="312"/>
      <c r="AE335" s="312"/>
      <c r="AF335" s="312"/>
      <c r="AG335" s="312"/>
      <c r="AH335" s="312"/>
      <c r="AI335" s="312"/>
      <c r="AJ335" s="312"/>
      <c r="AK335" s="312"/>
    </row>
    <row r="336" spans="1:37" x14ac:dyDescent="0.2">
      <c r="A336" s="312"/>
      <c r="B336" s="312"/>
      <c r="C336" s="313"/>
      <c r="D336" s="312"/>
      <c r="E336" s="312"/>
      <c r="F336" s="312"/>
      <c r="G336" s="312"/>
      <c r="H336" s="312"/>
      <c r="I336" s="312"/>
      <c r="J336" s="312"/>
      <c r="K336" s="312"/>
      <c r="L336" s="312"/>
      <c r="M336" s="312"/>
      <c r="N336" s="312"/>
      <c r="O336" s="312"/>
      <c r="P336" s="312"/>
      <c r="Q336" s="312"/>
      <c r="R336" s="312"/>
      <c r="S336" s="312"/>
      <c r="T336" s="312"/>
      <c r="U336" s="312"/>
      <c r="V336" s="312"/>
      <c r="W336" s="312"/>
      <c r="X336" s="312"/>
      <c r="Y336" s="312"/>
      <c r="Z336" s="312"/>
      <c r="AA336" s="312"/>
      <c r="AB336" s="312"/>
      <c r="AC336" s="312"/>
      <c r="AD336" s="312"/>
      <c r="AE336" s="312"/>
      <c r="AF336" s="312"/>
      <c r="AG336" s="312"/>
      <c r="AH336" s="312"/>
      <c r="AI336" s="312"/>
      <c r="AJ336" s="312"/>
      <c r="AK336" s="312"/>
    </row>
    <row r="337" spans="1:37" x14ac:dyDescent="0.2">
      <c r="A337" s="312"/>
      <c r="B337" s="312"/>
      <c r="C337" s="313"/>
      <c r="D337" s="312"/>
      <c r="E337" s="312"/>
      <c r="F337" s="312"/>
      <c r="G337" s="312"/>
      <c r="H337" s="312"/>
      <c r="I337" s="312"/>
      <c r="J337" s="312"/>
      <c r="K337" s="312"/>
      <c r="L337" s="312"/>
      <c r="M337" s="312"/>
      <c r="N337" s="312"/>
      <c r="O337" s="312"/>
      <c r="P337" s="312"/>
      <c r="Q337" s="312"/>
      <c r="R337" s="312"/>
      <c r="S337" s="312"/>
      <c r="T337" s="312"/>
      <c r="U337" s="312"/>
      <c r="V337" s="312"/>
      <c r="W337" s="312"/>
      <c r="X337" s="312"/>
      <c r="Y337" s="312"/>
      <c r="Z337" s="312"/>
      <c r="AA337" s="312"/>
      <c r="AB337" s="312"/>
      <c r="AC337" s="312"/>
      <c r="AD337" s="312"/>
      <c r="AE337" s="312"/>
      <c r="AF337" s="312"/>
      <c r="AG337" s="312"/>
      <c r="AH337" s="312"/>
      <c r="AI337" s="312"/>
      <c r="AJ337" s="312"/>
      <c r="AK337" s="312"/>
    </row>
    <row r="338" spans="1:37" x14ac:dyDescent="0.2">
      <c r="A338" s="312"/>
      <c r="B338" s="312"/>
      <c r="C338" s="313"/>
      <c r="D338" s="312"/>
      <c r="E338" s="312"/>
      <c r="F338" s="312"/>
      <c r="G338" s="312"/>
      <c r="H338" s="312"/>
      <c r="I338" s="312"/>
      <c r="J338" s="312"/>
      <c r="K338" s="312"/>
      <c r="L338" s="312"/>
      <c r="M338" s="312"/>
      <c r="N338" s="312"/>
      <c r="O338" s="312"/>
      <c r="P338" s="312"/>
      <c r="Q338" s="312"/>
      <c r="R338" s="312"/>
      <c r="S338" s="312"/>
      <c r="T338" s="312"/>
      <c r="U338" s="312"/>
      <c r="V338" s="312"/>
      <c r="W338" s="312"/>
      <c r="X338" s="312"/>
      <c r="Y338" s="312"/>
      <c r="Z338" s="312"/>
      <c r="AA338" s="312"/>
      <c r="AB338" s="312"/>
      <c r="AC338" s="312"/>
      <c r="AD338" s="312"/>
      <c r="AE338" s="312"/>
      <c r="AF338" s="312"/>
      <c r="AG338" s="312"/>
      <c r="AH338" s="312"/>
      <c r="AI338" s="312"/>
      <c r="AJ338" s="312"/>
      <c r="AK338" s="312"/>
    </row>
    <row r="339" spans="1:37" x14ac:dyDescent="0.2">
      <c r="A339" s="312"/>
      <c r="B339" s="312"/>
      <c r="C339" s="313"/>
      <c r="D339" s="312"/>
      <c r="E339" s="312"/>
      <c r="F339" s="312"/>
      <c r="G339" s="312"/>
      <c r="H339" s="312"/>
      <c r="I339" s="312"/>
      <c r="J339" s="312"/>
      <c r="K339" s="312"/>
      <c r="L339" s="312"/>
      <c r="M339" s="312"/>
      <c r="N339" s="312"/>
      <c r="O339" s="312"/>
      <c r="P339" s="312"/>
      <c r="Q339" s="312"/>
      <c r="R339" s="312"/>
      <c r="S339" s="312"/>
      <c r="T339" s="312"/>
      <c r="U339" s="312"/>
      <c r="V339" s="312"/>
      <c r="W339" s="312"/>
      <c r="X339" s="312"/>
      <c r="Y339" s="312"/>
      <c r="Z339" s="312"/>
      <c r="AA339" s="312"/>
      <c r="AB339" s="312"/>
      <c r="AC339" s="312"/>
      <c r="AD339" s="312"/>
      <c r="AE339" s="312"/>
      <c r="AF339" s="312"/>
      <c r="AG339" s="312"/>
      <c r="AH339" s="312"/>
      <c r="AI339" s="312"/>
      <c r="AJ339" s="312"/>
      <c r="AK339" s="312"/>
    </row>
    <row r="340" spans="1:37" x14ac:dyDescent="0.2">
      <c r="A340" s="312"/>
      <c r="B340" s="312"/>
      <c r="C340" s="313"/>
      <c r="D340" s="312"/>
      <c r="E340" s="312"/>
      <c r="F340" s="312"/>
      <c r="G340" s="312"/>
      <c r="H340" s="312"/>
      <c r="I340" s="312"/>
      <c r="J340" s="312"/>
      <c r="K340" s="312"/>
      <c r="L340" s="312"/>
      <c r="M340" s="312"/>
      <c r="N340" s="312"/>
      <c r="O340" s="312"/>
      <c r="P340" s="312"/>
      <c r="Q340" s="312"/>
      <c r="R340" s="312"/>
      <c r="S340" s="312"/>
      <c r="T340" s="312"/>
      <c r="U340" s="312"/>
      <c r="V340" s="312"/>
      <c r="W340" s="312"/>
      <c r="X340" s="312"/>
      <c r="Y340" s="312"/>
      <c r="Z340" s="312"/>
      <c r="AA340" s="312"/>
      <c r="AB340" s="312"/>
      <c r="AC340" s="312"/>
      <c r="AD340" s="312"/>
      <c r="AE340" s="312"/>
      <c r="AF340" s="312"/>
      <c r="AG340" s="312"/>
      <c r="AH340" s="312"/>
      <c r="AI340" s="312"/>
      <c r="AJ340" s="312"/>
      <c r="AK340" s="312"/>
    </row>
    <row r="341" spans="1:37" x14ac:dyDescent="0.2">
      <c r="A341" s="312"/>
      <c r="B341" s="312"/>
      <c r="C341" s="313"/>
      <c r="D341" s="312"/>
      <c r="E341" s="312"/>
      <c r="F341" s="312"/>
      <c r="G341" s="312"/>
      <c r="H341" s="312"/>
      <c r="I341" s="312"/>
      <c r="J341" s="312"/>
      <c r="K341" s="312"/>
      <c r="L341" s="312"/>
      <c r="M341" s="312"/>
      <c r="N341" s="312"/>
      <c r="O341" s="312"/>
      <c r="P341" s="312"/>
      <c r="Q341" s="312"/>
      <c r="R341" s="312"/>
      <c r="S341" s="312"/>
      <c r="T341" s="312"/>
      <c r="U341" s="312"/>
      <c r="V341" s="312"/>
      <c r="W341" s="312"/>
      <c r="X341" s="312"/>
      <c r="Y341" s="312"/>
      <c r="Z341" s="312"/>
      <c r="AA341" s="312"/>
      <c r="AB341" s="312"/>
      <c r="AC341" s="312"/>
      <c r="AD341" s="312"/>
      <c r="AE341" s="312"/>
      <c r="AF341" s="312"/>
      <c r="AG341" s="312"/>
      <c r="AH341" s="312"/>
      <c r="AI341" s="312"/>
      <c r="AJ341" s="312"/>
      <c r="AK341" s="312"/>
    </row>
    <row r="342" spans="1:37" x14ac:dyDescent="0.2">
      <c r="A342" s="312"/>
      <c r="B342" s="312"/>
      <c r="C342" s="313"/>
      <c r="D342" s="312"/>
      <c r="E342" s="312"/>
      <c r="F342" s="312"/>
      <c r="G342" s="312"/>
      <c r="H342" s="312"/>
      <c r="I342" s="312"/>
      <c r="J342" s="312"/>
      <c r="K342" s="312"/>
      <c r="L342" s="312"/>
      <c r="M342" s="312"/>
      <c r="N342" s="312"/>
      <c r="O342" s="312"/>
      <c r="P342" s="312"/>
      <c r="Q342" s="312"/>
      <c r="R342" s="312"/>
      <c r="S342" s="312"/>
      <c r="T342" s="312"/>
      <c r="U342" s="312"/>
      <c r="V342" s="312"/>
      <c r="W342" s="312"/>
      <c r="X342" s="312"/>
      <c r="Y342" s="312"/>
      <c r="Z342" s="312"/>
      <c r="AA342" s="312"/>
      <c r="AB342" s="312"/>
      <c r="AC342" s="312"/>
      <c r="AD342" s="312"/>
      <c r="AE342" s="312"/>
      <c r="AF342" s="312"/>
      <c r="AG342" s="312"/>
      <c r="AH342" s="312"/>
      <c r="AI342" s="312"/>
      <c r="AJ342" s="312"/>
      <c r="AK342" s="312"/>
    </row>
    <row r="343" spans="1:37" x14ac:dyDescent="0.2">
      <c r="A343" s="312"/>
      <c r="B343" s="312"/>
      <c r="C343" s="313"/>
      <c r="D343" s="312"/>
      <c r="E343" s="312"/>
      <c r="F343" s="312"/>
      <c r="G343" s="312"/>
      <c r="H343" s="312"/>
      <c r="I343" s="312"/>
      <c r="J343" s="312"/>
      <c r="K343" s="312"/>
      <c r="L343" s="312"/>
      <c r="M343" s="312"/>
      <c r="N343" s="312"/>
      <c r="O343" s="312"/>
      <c r="P343" s="312"/>
      <c r="Q343" s="312"/>
      <c r="R343" s="312"/>
      <c r="S343" s="312"/>
      <c r="T343" s="312"/>
      <c r="U343" s="312"/>
      <c r="V343" s="312"/>
      <c r="W343" s="312"/>
      <c r="X343" s="312"/>
      <c r="Y343" s="312"/>
      <c r="Z343" s="312"/>
      <c r="AA343" s="312"/>
      <c r="AB343" s="312"/>
      <c r="AC343" s="312"/>
      <c r="AD343" s="312"/>
      <c r="AE343" s="312"/>
      <c r="AF343" s="312"/>
      <c r="AG343" s="312"/>
      <c r="AH343" s="312"/>
      <c r="AI343" s="312"/>
      <c r="AJ343" s="312"/>
      <c r="AK343" s="312"/>
    </row>
    <row r="344" spans="1:37" x14ac:dyDescent="0.2">
      <c r="A344" s="312"/>
      <c r="B344" s="312"/>
      <c r="C344" s="313"/>
      <c r="D344" s="312"/>
      <c r="E344" s="312"/>
      <c r="F344" s="312"/>
      <c r="G344" s="312"/>
      <c r="H344" s="312"/>
      <c r="I344" s="312"/>
      <c r="J344" s="312"/>
      <c r="K344" s="312"/>
      <c r="L344" s="312"/>
      <c r="M344" s="312"/>
      <c r="N344" s="312"/>
      <c r="O344" s="312"/>
      <c r="P344" s="312"/>
      <c r="Q344" s="312"/>
      <c r="R344" s="312"/>
      <c r="S344" s="312"/>
      <c r="T344" s="312"/>
      <c r="U344" s="312"/>
      <c r="V344" s="312"/>
      <c r="W344" s="312"/>
      <c r="X344" s="312"/>
      <c r="Y344" s="312"/>
      <c r="Z344" s="312"/>
      <c r="AA344" s="312"/>
      <c r="AB344" s="312"/>
      <c r="AC344" s="312"/>
      <c r="AD344" s="312"/>
      <c r="AE344" s="312"/>
      <c r="AF344" s="312"/>
      <c r="AG344" s="312"/>
      <c r="AH344" s="312"/>
      <c r="AI344" s="312"/>
      <c r="AJ344" s="312"/>
      <c r="AK344" s="312"/>
    </row>
    <row r="345" spans="1:37" x14ac:dyDescent="0.2">
      <c r="A345" s="312"/>
      <c r="B345" s="312"/>
      <c r="C345" s="313"/>
      <c r="D345" s="312"/>
      <c r="E345" s="312"/>
      <c r="F345" s="312"/>
      <c r="G345" s="312"/>
      <c r="H345" s="312"/>
      <c r="I345" s="312"/>
      <c r="J345" s="312"/>
      <c r="K345" s="312"/>
      <c r="L345" s="312"/>
      <c r="M345" s="312"/>
      <c r="N345" s="312"/>
      <c r="O345" s="312"/>
      <c r="P345" s="312"/>
      <c r="Q345" s="312"/>
      <c r="R345" s="312"/>
      <c r="S345" s="312"/>
      <c r="T345" s="312"/>
      <c r="U345" s="312"/>
      <c r="V345" s="312"/>
      <c r="W345" s="312"/>
      <c r="X345" s="312"/>
      <c r="Y345" s="312"/>
      <c r="Z345" s="312"/>
      <c r="AA345" s="312"/>
      <c r="AB345" s="312"/>
      <c r="AC345" s="312"/>
      <c r="AD345" s="312"/>
      <c r="AE345" s="312"/>
      <c r="AF345" s="312"/>
      <c r="AG345" s="312"/>
      <c r="AH345" s="312"/>
      <c r="AI345" s="312"/>
      <c r="AJ345" s="312"/>
      <c r="AK345" s="312"/>
    </row>
    <row r="346" spans="1:37" x14ac:dyDescent="0.2">
      <c r="A346" s="312"/>
      <c r="B346" s="312"/>
      <c r="C346" s="313"/>
      <c r="D346" s="312"/>
      <c r="E346" s="312"/>
      <c r="F346" s="312"/>
      <c r="G346" s="312"/>
      <c r="H346" s="312"/>
      <c r="I346" s="312"/>
      <c r="J346" s="312"/>
      <c r="K346" s="312"/>
      <c r="L346" s="312"/>
      <c r="M346" s="312"/>
      <c r="N346" s="312"/>
      <c r="O346" s="312"/>
      <c r="P346" s="312"/>
      <c r="Q346" s="312"/>
      <c r="R346" s="312"/>
      <c r="S346" s="312"/>
      <c r="T346" s="312"/>
      <c r="U346" s="312"/>
      <c r="V346" s="312"/>
      <c r="W346" s="312"/>
      <c r="X346" s="312"/>
      <c r="Y346" s="312"/>
      <c r="Z346" s="312"/>
      <c r="AA346" s="312"/>
      <c r="AB346" s="312"/>
      <c r="AC346" s="312"/>
      <c r="AD346" s="312"/>
      <c r="AE346" s="312"/>
      <c r="AF346" s="312"/>
      <c r="AG346" s="312"/>
      <c r="AH346" s="312"/>
      <c r="AI346" s="312"/>
      <c r="AJ346" s="312"/>
      <c r="AK346" s="312"/>
    </row>
    <row r="347" spans="1:37" x14ac:dyDescent="0.2">
      <c r="A347" s="312"/>
      <c r="B347" s="312"/>
      <c r="C347" s="313"/>
      <c r="D347" s="312"/>
      <c r="E347" s="312"/>
      <c r="F347" s="312"/>
      <c r="G347" s="312"/>
      <c r="H347" s="312"/>
      <c r="I347" s="312"/>
      <c r="J347" s="312"/>
      <c r="K347" s="312"/>
      <c r="L347" s="312"/>
      <c r="M347" s="312"/>
      <c r="N347" s="312"/>
      <c r="O347" s="312"/>
      <c r="P347" s="312"/>
      <c r="Q347" s="312"/>
      <c r="R347" s="312"/>
      <c r="S347" s="312"/>
      <c r="T347" s="312"/>
      <c r="U347" s="312"/>
      <c r="V347" s="312"/>
      <c r="W347" s="312"/>
      <c r="X347" s="312"/>
      <c r="Y347" s="312"/>
      <c r="Z347" s="312"/>
      <c r="AA347" s="312"/>
      <c r="AB347" s="312"/>
      <c r="AC347" s="312"/>
      <c r="AD347" s="312"/>
      <c r="AE347" s="312"/>
      <c r="AF347" s="312"/>
      <c r="AG347" s="312"/>
      <c r="AH347" s="312"/>
      <c r="AI347" s="312"/>
      <c r="AJ347" s="312"/>
      <c r="AK347" s="312"/>
    </row>
    <row r="348" spans="1:37" x14ac:dyDescent="0.2">
      <c r="A348" s="312"/>
      <c r="B348" s="312"/>
      <c r="C348" s="313"/>
      <c r="D348" s="312"/>
      <c r="E348" s="312"/>
      <c r="F348" s="312"/>
      <c r="G348" s="312"/>
      <c r="H348" s="312"/>
      <c r="I348" s="312"/>
      <c r="J348" s="312"/>
      <c r="K348" s="312"/>
      <c r="L348" s="312"/>
      <c r="M348" s="312"/>
      <c r="N348" s="312"/>
      <c r="O348" s="312"/>
      <c r="P348" s="312"/>
      <c r="Q348" s="312"/>
      <c r="R348" s="312"/>
      <c r="S348" s="312"/>
      <c r="T348" s="312"/>
      <c r="U348" s="312"/>
      <c r="V348" s="312"/>
      <c r="W348" s="312"/>
      <c r="X348" s="312"/>
      <c r="Y348" s="312"/>
      <c r="Z348" s="312"/>
      <c r="AA348" s="312"/>
      <c r="AB348" s="312"/>
      <c r="AC348" s="312"/>
      <c r="AD348" s="312"/>
      <c r="AE348" s="312"/>
      <c r="AF348" s="312"/>
      <c r="AG348" s="312"/>
      <c r="AH348" s="312"/>
      <c r="AI348" s="312"/>
      <c r="AJ348" s="312"/>
      <c r="AK348" s="312"/>
    </row>
    <row r="349" spans="1:37" x14ac:dyDescent="0.2">
      <c r="A349" s="312"/>
      <c r="B349" s="312"/>
      <c r="C349" s="313"/>
      <c r="D349" s="312"/>
      <c r="E349" s="312"/>
      <c r="F349" s="312"/>
      <c r="G349" s="312"/>
      <c r="H349" s="312"/>
      <c r="I349" s="312"/>
      <c r="J349" s="312"/>
      <c r="K349" s="312"/>
      <c r="L349" s="312"/>
      <c r="M349" s="312"/>
      <c r="N349" s="312"/>
      <c r="O349" s="312"/>
      <c r="P349" s="312"/>
      <c r="Q349" s="312"/>
      <c r="R349" s="312"/>
      <c r="S349" s="312"/>
      <c r="T349" s="312"/>
      <c r="U349" s="312"/>
      <c r="V349" s="312"/>
      <c r="W349" s="312"/>
      <c r="X349" s="312"/>
      <c r="Y349" s="312"/>
      <c r="Z349" s="312"/>
      <c r="AA349" s="312"/>
      <c r="AB349" s="312"/>
      <c r="AC349" s="312"/>
      <c r="AD349" s="312"/>
      <c r="AE349" s="312"/>
      <c r="AF349" s="312"/>
      <c r="AG349" s="312"/>
      <c r="AH349" s="312"/>
      <c r="AI349" s="312"/>
      <c r="AJ349" s="312"/>
      <c r="AK349" s="312"/>
    </row>
    <row r="350" spans="1:37" x14ac:dyDescent="0.2">
      <c r="A350" s="312"/>
      <c r="B350" s="312"/>
      <c r="C350" s="313"/>
      <c r="D350" s="312"/>
      <c r="E350" s="312"/>
      <c r="F350" s="312"/>
      <c r="G350" s="312"/>
      <c r="H350" s="312"/>
      <c r="I350" s="312"/>
      <c r="J350" s="312"/>
      <c r="K350" s="312"/>
      <c r="L350" s="312"/>
      <c r="M350" s="312"/>
      <c r="N350" s="312"/>
      <c r="O350" s="312"/>
      <c r="P350" s="312"/>
      <c r="Q350" s="312"/>
      <c r="R350" s="312"/>
      <c r="S350" s="312"/>
      <c r="T350" s="312"/>
      <c r="U350" s="312"/>
      <c r="V350" s="312"/>
      <c r="W350" s="312"/>
      <c r="X350" s="312"/>
      <c r="Y350" s="312"/>
      <c r="Z350" s="312"/>
      <c r="AA350" s="312"/>
      <c r="AB350" s="312"/>
      <c r="AC350" s="312"/>
      <c r="AD350" s="312"/>
      <c r="AE350" s="312"/>
      <c r="AF350" s="312"/>
      <c r="AG350" s="312"/>
      <c r="AH350" s="312"/>
      <c r="AI350" s="312"/>
      <c r="AJ350" s="312"/>
      <c r="AK350" s="312"/>
    </row>
    <row r="351" spans="1:37" x14ac:dyDescent="0.2">
      <c r="A351" s="312"/>
      <c r="B351" s="312"/>
      <c r="C351" s="313"/>
      <c r="D351" s="312"/>
      <c r="E351" s="312"/>
      <c r="F351" s="312"/>
      <c r="G351" s="312"/>
      <c r="H351" s="312"/>
      <c r="I351" s="312"/>
      <c r="J351" s="312"/>
      <c r="K351" s="312"/>
      <c r="L351" s="312"/>
      <c r="M351" s="312"/>
      <c r="N351" s="312"/>
      <c r="O351" s="312"/>
      <c r="P351" s="312"/>
      <c r="Q351" s="312"/>
      <c r="R351" s="312"/>
      <c r="S351" s="312"/>
      <c r="T351" s="312"/>
      <c r="U351" s="312"/>
      <c r="V351" s="312"/>
      <c r="W351" s="312"/>
      <c r="X351" s="312"/>
      <c r="Y351" s="312"/>
      <c r="Z351" s="312"/>
      <c r="AA351" s="312"/>
      <c r="AB351" s="312"/>
      <c r="AC351" s="312"/>
      <c r="AD351" s="312"/>
      <c r="AE351" s="312"/>
      <c r="AF351" s="312"/>
      <c r="AG351" s="312"/>
      <c r="AH351" s="312"/>
      <c r="AI351" s="312"/>
      <c r="AJ351" s="312"/>
      <c r="AK351" s="312"/>
    </row>
    <row r="352" spans="1:37" x14ac:dyDescent="0.2">
      <c r="A352" s="312"/>
      <c r="B352" s="312"/>
      <c r="C352" s="313"/>
      <c r="D352" s="312"/>
      <c r="E352" s="312"/>
      <c r="F352" s="312"/>
      <c r="G352" s="312"/>
      <c r="H352" s="312"/>
      <c r="I352" s="312"/>
      <c r="J352" s="312"/>
      <c r="K352" s="312"/>
      <c r="L352" s="312"/>
      <c r="M352" s="312"/>
      <c r="N352" s="312"/>
      <c r="O352" s="312"/>
      <c r="P352" s="312"/>
      <c r="Q352" s="312"/>
      <c r="R352" s="312"/>
      <c r="S352" s="312"/>
      <c r="T352" s="312"/>
      <c r="U352" s="312"/>
      <c r="V352" s="312"/>
      <c r="W352" s="312"/>
      <c r="X352" s="312"/>
      <c r="Y352" s="312"/>
      <c r="Z352" s="312"/>
      <c r="AA352" s="312"/>
      <c r="AB352" s="312"/>
      <c r="AC352" s="312"/>
      <c r="AD352" s="312"/>
      <c r="AE352" s="312"/>
      <c r="AF352" s="312"/>
      <c r="AG352" s="312"/>
      <c r="AH352" s="312"/>
      <c r="AI352" s="312"/>
      <c r="AJ352" s="312"/>
      <c r="AK352" s="312"/>
    </row>
    <row r="353" spans="1:37" x14ac:dyDescent="0.2">
      <c r="A353" s="312"/>
      <c r="B353" s="312"/>
      <c r="C353" s="313"/>
      <c r="D353" s="312"/>
      <c r="E353" s="312"/>
      <c r="F353" s="312"/>
      <c r="G353" s="312"/>
      <c r="H353" s="312"/>
      <c r="I353" s="312"/>
      <c r="J353" s="312"/>
      <c r="K353" s="312"/>
      <c r="L353" s="312"/>
      <c r="M353" s="312"/>
      <c r="N353" s="312"/>
      <c r="O353" s="312"/>
      <c r="P353" s="312"/>
      <c r="Q353" s="312"/>
      <c r="R353" s="312"/>
      <c r="S353" s="312"/>
      <c r="T353" s="312"/>
      <c r="U353" s="312"/>
      <c r="V353" s="312"/>
      <c r="W353" s="312"/>
      <c r="X353" s="312"/>
      <c r="Y353" s="312"/>
      <c r="Z353" s="312"/>
      <c r="AA353" s="312"/>
      <c r="AB353" s="312"/>
      <c r="AC353" s="312"/>
      <c r="AD353" s="312"/>
      <c r="AE353" s="312"/>
      <c r="AF353" s="312"/>
      <c r="AG353" s="312"/>
      <c r="AH353" s="312"/>
      <c r="AI353" s="312"/>
      <c r="AJ353" s="312"/>
      <c r="AK353" s="312"/>
    </row>
    <row r="354" spans="1:37" x14ac:dyDescent="0.2">
      <c r="A354" s="312"/>
      <c r="B354" s="312"/>
      <c r="C354" s="313"/>
      <c r="D354" s="312"/>
      <c r="E354" s="312"/>
      <c r="F354" s="312"/>
      <c r="G354" s="312"/>
      <c r="H354" s="312"/>
      <c r="I354" s="312"/>
      <c r="J354" s="312"/>
      <c r="K354" s="312"/>
      <c r="L354" s="312"/>
      <c r="M354" s="312"/>
      <c r="N354" s="312"/>
      <c r="O354" s="312"/>
      <c r="P354" s="312"/>
      <c r="Q354" s="312"/>
      <c r="R354" s="312"/>
      <c r="S354" s="312"/>
      <c r="T354" s="312"/>
      <c r="U354" s="312"/>
      <c r="V354" s="312"/>
      <c r="W354" s="312"/>
      <c r="X354" s="312"/>
      <c r="Y354" s="312"/>
      <c r="Z354" s="312"/>
      <c r="AA354" s="312"/>
      <c r="AB354" s="312"/>
      <c r="AC354" s="312"/>
      <c r="AD354" s="312"/>
      <c r="AE354" s="312"/>
      <c r="AF354" s="312"/>
      <c r="AG354" s="312"/>
      <c r="AH354" s="312"/>
      <c r="AI354" s="312"/>
      <c r="AJ354" s="312"/>
      <c r="AK354" s="312"/>
    </row>
    <row r="355" spans="1:37" x14ac:dyDescent="0.2">
      <c r="A355" s="312"/>
      <c r="B355" s="312"/>
      <c r="C355" s="313"/>
      <c r="D355" s="312"/>
      <c r="E355" s="312"/>
      <c r="F355" s="312"/>
      <c r="G355" s="312"/>
      <c r="H355" s="312"/>
      <c r="I355" s="312"/>
      <c r="J355" s="312"/>
      <c r="K355" s="312"/>
      <c r="L355" s="312"/>
      <c r="M355" s="312"/>
      <c r="N355" s="312"/>
      <c r="O355" s="312"/>
      <c r="P355" s="312"/>
      <c r="Q355" s="312"/>
      <c r="R355" s="312"/>
      <c r="S355" s="312"/>
      <c r="T355" s="312"/>
      <c r="U355" s="312"/>
      <c r="V355" s="312"/>
      <c r="W355" s="312"/>
      <c r="X355" s="312"/>
      <c r="Y355" s="312"/>
      <c r="Z355" s="312"/>
      <c r="AA355" s="312"/>
      <c r="AB355" s="312"/>
      <c r="AC355" s="312"/>
      <c r="AD355" s="312"/>
      <c r="AE355" s="312"/>
      <c r="AF355" s="312"/>
      <c r="AG355" s="312"/>
      <c r="AH355" s="312"/>
      <c r="AI355" s="312"/>
      <c r="AJ355" s="312"/>
      <c r="AK355" s="312"/>
    </row>
    <row r="356" spans="1:37" x14ac:dyDescent="0.2">
      <c r="A356" s="312"/>
      <c r="B356" s="312"/>
      <c r="C356" s="313"/>
      <c r="D356" s="312"/>
      <c r="E356" s="312"/>
      <c r="F356" s="312"/>
      <c r="G356" s="312"/>
      <c r="H356" s="312"/>
      <c r="I356" s="312"/>
      <c r="J356" s="312"/>
      <c r="K356" s="312"/>
      <c r="L356" s="312"/>
      <c r="M356" s="312"/>
      <c r="N356" s="312"/>
      <c r="O356" s="312"/>
      <c r="P356" s="312"/>
      <c r="Q356" s="312"/>
      <c r="R356" s="312"/>
      <c r="S356" s="312"/>
      <c r="T356" s="312"/>
      <c r="U356" s="312"/>
      <c r="V356" s="312"/>
      <c r="W356" s="312"/>
      <c r="X356" s="312"/>
      <c r="Y356" s="312"/>
      <c r="Z356" s="312"/>
      <c r="AA356" s="312"/>
      <c r="AB356" s="312"/>
      <c r="AC356" s="312"/>
      <c r="AD356" s="312"/>
      <c r="AE356" s="312"/>
      <c r="AF356" s="312"/>
      <c r="AG356" s="312"/>
      <c r="AH356" s="312"/>
      <c r="AI356" s="312"/>
      <c r="AJ356" s="312"/>
      <c r="AK356" s="312"/>
    </row>
    <row r="357" spans="1:37" x14ac:dyDescent="0.2">
      <c r="A357" s="312"/>
      <c r="B357" s="312"/>
      <c r="C357" s="313"/>
      <c r="D357" s="312"/>
      <c r="E357" s="312"/>
      <c r="F357" s="312"/>
      <c r="G357" s="312"/>
      <c r="H357" s="312"/>
      <c r="I357" s="312"/>
      <c r="J357" s="312"/>
      <c r="K357" s="312"/>
      <c r="L357" s="312"/>
      <c r="M357" s="312"/>
      <c r="N357" s="312"/>
      <c r="O357" s="312"/>
      <c r="P357" s="312"/>
      <c r="Q357" s="312"/>
      <c r="R357" s="312"/>
      <c r="S357" s="312"/>
      <c r="T357" s="312"/>
      <c r="U357" s="312"/>
      <c r="V357" s="312"/>
      <c r="W357" s="312"/>
      <c r="X357" s="312"/>
      <c r="Y357" s="312"/>
      <c r="Z357" s="312"/>
      <c r="AA357" s="312"/>
      <c r="AB357" s="312"/>
      <c r="AC357" s="312"/>
      <c r="AD357" s="312"/>
      <c r="AE357" s="312"/>
      <c r="AF357" s="312"/>
      <c r="AG357" s="312"/>
      <c r="AH357" s="312"/>
      <c r="AI357" s="312"/>
      <c r="AJ357" s="312"/>
      <c r="AK357" s="312"/>
    </row>
    <row r="358" spans="1:37" x14ac:dyDescent="0.2">
      <c r="A358" s="312"/>
      <c r="B358" s="312"/>
      <c r="C358" s="313"/>
      <c r="D358" s="312"/>
      <c r="E358" s="312"/>
      <c r="F358" s="312"/>
      <c r="G358" s="312"/>
      <c r="H358" s="312"/>
      <c r="I358" s="312"/>
      <c r="J358" s="312"/>
      <c r="K358" s="312"/>
      <c r="L358" s="312"/>
      <c r="M358" s="312"/>
      <c r="N358" s="312"/>
      <c r="O358" s="312"/>
      <c r="P358" s="312"/>
      <c r="Q358" s="312"/>
      <c r="R358" s="312"/>
      <c r="S358" s="312"/>
      <c r="T358" s="312"/>
      <c r="U358" s="312"/>
      <c r="V358" s="312"/>
      <c r="W358" s="312"/>
      <c r="X358" s="312"/>
      <c r="Y358" s="312"/>
      <c r="Z358" s="312"/>
      <c r="AA358" s="312"/>
      <c r="AB358" s="312"/>
      <c r="AC358" s="312"/>
      <c r="AD358" s="312"/>
      <c r="AE358" s="312"/>
      <c r="AF358" s="312"/>
      <c r="AG358" s="312"/>
      <c r="AH358" s="312"/>
      <c r="AI358" s="312"/>
      <c r="AJ358" s="312"/>
      <c r="AK358" s="312"/>
    </row>
    <row r="359" spans="1:37" x14ac:dyDescent="0.2">
      <c r="A359" s="312"/>
      <c r="B359" s="312"/>
      <c r="C359" s="313"/>
      <c r="D359" s="312"/>
      <c r="E359" s="312"/>
      <c r="F359" s="312"/>
      <c r="G359" s="312"/>
      <c r="H359" s="312"/>
      <c r="I359" s="312"/>
      <c r="J359" s="312"/>
      <c r="K359" s="312"/>
      <c r="L359" s="312"/>
      <c r="M359" s="312"/>
      <c r="N359" s="312"/>
      <c r="O359" s="312"/>
      <c r="P359" s="312"/>
      <c r="Q359" s="312"/>
      <c r="R359" s="312"/>
      <c r="S359" s="312"/>
      <c r="T359" s="312"/>
      <c r="U359" s="312"/>
      <c r="V359" s="312"/>
      <c r="W359" s="312"/>
      <c r="X359" s="312"/>
      <c r="Y359" s="312"/>
      <c r="Z359" s="312"/>
      <c r="AA359" s="312"/>
      <c r="AB359" s="312"/>
      <c r="AC359" s="312"/>
      <c r="AD359" s="312"/>
      <c r="AE359" s="312"/>
      <c r="AF359" s="312"/>
      <c r="AG359" s="312"/>
      <c r="AH359" s="312"/>
      <c r="AI359" s="312"/>
      <c r="AJ359" s="312"/>
      <c r="AK359" s="312"/>
    </row>
    <row r="360" spans="1:37" x14ac:dyDescent="0.2">
      <c r="A360" s="312"/>
      <c r="B360" s="312"/>
      <c r="C360" s="313"/>
      <c r="D360" s="312"/>
      <c r="E360" s="312"/>
      <c r="F360" s="312"/>
      <c r="G360" s="312"/>
      <c r="H360" s="312"/>
      <c r="I360" s="312"/>
      <c r="J360" s="312"/>
      <c r="K360" s="312"/>
      <c r="L360" s="312"/>
      <c r="M360" s="312"/>
      <c r="N360" s="312"/>
      <c r="O360" s="312"/>
      <c r="P360" s="312"/>
      <c r="Q360" s="312"/>
      <c r="R360" s="312"/>
      <c r="S360" s="312"/>
      <c r="T360" s="312"/>
      <c r="U360" s="312"/>
      <c r="V360" s="312"/>
      <c r="W360" s="312"/>
      <c r="X360" s="312"/>
      <c r="Y360" s="312"/>
      <c r="Z360" s="312"/>
      <c r="AA360" s="312"/>
      <c r="AB360" s="312"/>
      <c r="AC360" s="312"/>
      <c r="AD360" s="312"/>
      <c r="AE360" s="312"/>
      <c r="AF360" s="312"/>
      <c r="AG360" s="312"/>
      <c r="AH360" s="312"/>
      <c r="AI360" s="312"/>
      <c r="AJ360" s="312"/>
      <c r="AK360" s="312"/>
    </row>
    <row r="361" spans="1:37" x14ac:dyDescent="0.2">
      <c r="A361" s="312"/>
      <c r="B361" s="312"/>
      <c r="C361" s="313"/>
      <c r="D361" s="312"/>
      <c r="E361" s="312"/>
      <c r="F361" s="312"/>
      <c r="G361" s="312"/>
      <c r="H361" s="312"/>
      <c r="I361" s="312"/>
      <c r="J361" s="312"/>
      <c r="K361" s="312"/>
      <c r="L361" s="312"/>
      <c r="M361" s="312"/>
      <c r="N361" s="312"/>
      <c r="O361" s="312"/>
      <c r="P361" s="312"/>
      <c r="Q361" s="312"/>
      <c r="R361" s="312"/>
      <c r="S361" s="312"/>
      <c r="T361" s="312"/>
      <c r="U361" s="312"/>
      <c r="V361" s="312"/>
      <c r="W361" s="312"/>
      <c r="X361" s="312"/>
      <c r="Y361" s="312"/>
      <c r="Z361" s="312"/>
      <c r="AA361" s="312"/>
      <c r="AB361" s="312"/>
      <c r="AC361" s="312"/>
      <c r="AD361" s="312"/>
      <c r="AE361" s="312"/>
      <c r="AF361" s="312"/>
      <c r="AG361" s="312"/>
      <c r="AH361" s="312"/>
      <c r="AI361" s="312"/>
      <c r="AJ361" s="312"/>
      <c r="AK361" s="312"/>
    </row>
    <row r="362" spans="1:37" x14ac:dyDescent="0.2">
      <c r="A362" s="312"/>
      <c r="B362" s="312"/>
      <c r="C362" s="313"/>
      <c r="D362" s="312"/>
      <c r="E362" s="312"/>
      <c r="F362" s="312"/>
      <c r="G362" s="312"/>
      <c r="H362" s="312"/>
      <c r="I362" s="312"/>
      <c r="J362" s="312"/>
      <c r="K362" s="312"/>
      <c r="L362" s="312"/>
      <c r="M362" s="312"/>
      <c r="N362" s="312"/>
      <c r="O362" s="312"/>
      <c r="P362" s="312"/>
      <c r="Q362" s="312"/>
      <c r="R362" s="312"/>
      <c r="S362" s="312"/>
      <c r="T362" s="312"/>
      <c r="U362" s="312"/>
      <c r="V362" s="312"/>
      <c r="W362" s="312"/>
      <c r="X362" s="312"/>
      <c r="Y362" s="312"/>
      <c r="Z362" s="312"/>
      <c r="AA362" s="312"/>
      <c r="AB362" s="312"/>
      <c r="AC362" s="312"/>
      <c r="AD362" s="312"/>
      <c r="AE362" s="312"/>
      <c r="AF362" s="312"/>
      <c r="AG362" s="312"/>
      <c r="AH362" s="312"/>
      <c r="AI362" s="312"/>
      <c r="AJ362" s="312"/>
      <c r="AK362" s="312"/>
    </row>
    <row r="363" spans="1:37" x14ac:dyDescent="0.2">
      <c r="A363" s="312"/>
      <c r="B363" s="312"/>
      <c r="C363" s="313"/>
      <c r="D363" s="312"/>
      <c r="E363" s="312"/>
      <c r="F363" s="312"/>
      <c r="G363" s="312"/>
      <c r="H363" s="312"/>
      <c r="I363" s="312"/>
      <c r="J363" s="312"/>
      <c r="K363" s="312"/>
      <c r="L363" s="312"/>
      <c r="M363" s="312"/>
      <c r="N363" s="312"/>
      <c r="O363" s="312"/>
      <c r="P363" s="312"/>
      <c r="Q363" s="312"/>
      <c r="R363" s="312"/>
      <c r="S363" s="312"/>
      <c r="T363" s="312"/>
      <c r="U363" s="312"/>
      <c r="V363" s="312"/>
      <c r="W363" s="312"/>
      <c r="X363" s="312"/>
      <c r="Y363" s="312"/>
      <c r="Z363" s="312"/>
      <c r="AA363" s="312"/>
      <c r="AB363" s="312"/>
      <c r="AC363" s="312"/>
      <c r="AD363" s="312"/>
      <c r="AE363" s="312"/>
      <c r="AF363" s="312"/>
      <c r="AG363" s="312"/>
      <c r="AH363" s="312"/>
      <c r="AI363" s="312"/>
      <c r="AJ363" s="312"/>
      <c r="AK363" s="312"/>
    </row>
    <row r="364" spans="1:37" x14ac:dyDescent="0.2">
      <c r="A364" s="312"/>
      <c r="B364" s="312"/>
      <c r="C364" s="313"/>
      <c r="D364" s="312"/>
      <c r="E364" s="312"/>
      <c r="F364" s="312"/>
      <c r="G364" s="312"/>
      <c r="H364" s="312"/>
      <c r="I364" s="312"/>
      <c r="J364" s="312"/>
      <c r="K364" s="312"/>
      <c r="L364" s="312"/>
      <c r="M364" s="312"/>
      <c r="N364" s="312"/>
      <c r="O364" s="312"/>
      <c r="P364" s="312"/>
      <c r="Q364" s="312"/>
      <c r="R364" s="312"/>
      <c r="S364" s="312"/>
      <c r="T364" s="312"/>
      <c r="U364" s="312"/>
      <c r="V364" s="312"/>
      <c r="W364" s="312"/>
      <c r="X364" s="312"/>
      <c r="Y364" s="312"/>
      <c r="Z364" s="312"/>
      <c r="AA364" s="312"/>
      <c r="AB364" s="312"/>
      <c r="AC364" s="312"/>
      <c r="AD364" s="312"/>
      <c r="AE364" s="312"/>
      <c r="AF364" s="312"/>
      <c r="AG364" s="312"/>
      <c r="AH364" s="312"/>
      <c r="AI364" s="312"/>
      <c r="AJ364" s="312"/>
      <c r="AK364" s="312"/>
    </row>
    <row r="365" spans="1:37" x14ac:dyDescent="0.2">
      <c r="A365" s="312"/>
      <c r="B365" s="312"/>
      <c r="C365" s="313"/>
      <c r="D365" s="312"/>
      <c r="E365" s="312"/>
      <c r="F365" s="312"/>
      <c r="G365" s="312"/>
      <c r="H365" s="312"/>
      <c r="I365" s="312"/>
      <c r="J365" s="312"/>
      <c r="K365" s="312"/>
      <c r="L365" s="312"/>
      <c r="M365" s="312"/>
      <c r="N365" s="312"/>
      <c r="O365" s="312"/>
      <c r="P365" s="312"/>
      <c r="Q365" s="312"/>
      <c r="R365" s="312"/>
      <c r="S365" s="312"/>
      <c r="T365" s="312"/>
      <c r="U365" s="312"/>
      <c r="V365" s="312"/>
      <c r="W365" s="312"/>
      <c r="X365" s="312"/>
      <c r="Y365" s="312"/>
      <c r="Z365" s="312"/>
      <c r="AA365" s="312"/>
      <c r="AB365" s="312"/>
      <c r="AC365" s="312"/>
      <c r="AD365" s="312"/>
      <c r="AE365" s="312"/>
      <c r="AF365" s="312"/>
      <c r="AG365" s="312"/>
      <c r="AH365" s="312"/>
      <c r="AI365" s="312"/>
      <c r="AJ365" s="312"/>
      <c r="AK365" s="312"/>
    </row>
    <row r="366" spans="1:37" x14ac:dyDescent="0.2">
      <c r="A366" s="312"/>
      <c r="B366" s="312"/>
      <c r="C366" s="313"/>
      <c r="D366" s="312"/>
      <c r="E366" s="312"/>
      <c r="F366" s="312"/>
      <c r="G366" s="312"/>
      <c r="H366" s="312"/>
      <c r="I366" s="312"/>
      <c r="J366" s="312"/>
      <c r="K366" s="312"/>
      <c r="L366" s="312"/>
      <c r="M366" s="312"/>
      <c r="N366" s="312"/>
      <c r="O366" s="312"/>
      <c r="P366" s="312"/>
      <c r="Q366" s="312"/>
      <c r="R366" s="312"/>
      <c r="S366" s="312"/>
      <c r="T366" s="312"/>
      <c r="U366" s="312"/>
      <c r="V366" s="312"/>
      <c r="W366" s="312"/>
      <c r="X366" s="312"/>
      <c r="Y366" s="312"/>
      <c r="Z366" s="312"/>
      <c r="AA366" s="312"/>
      <c r="AB366" s="312"/>
      <c r="AC366" s="312"/>
      <c r="AD366" s="312"/>
      <c r="AE366" s="312"/>
      <c r="AF366" s="312"/>
      <c r="AG366" s="312"/>
      <c r="AH366" s="312"/>
      <c r="AI366" s="312"/>
      <c r="AJ366" s="312"/>
      <c r="AK366" s="312"/>
    </row>
    <row r="367" spans="1:37" x14ac:dyDescent="0.2">
      <c r="A367" s="312"/>
      <c r="B367" s="312"/>
      <c r="C367" s="313"/>
      <c r="D367" s="312"/>
      <c r="E367" s="312"/>
      <c r="F367" s="312"/>
      <c r="G367" s="312"/>
      <c r="H367" s="312"/>
      <c r="I367" s="312"/>
      <c r="J367" s="312"/>
      <c r="K367" s="312"/>
      <c r="L367" s="312"/>
      <c r="M367" s="312"/>
      <c r="N367" s="312"/>
      <c r="O367" s="312"/>
      <c r="P367" s="312"/>
      <c r="Q367" s="312"/>
      <c r="R367" s="312"/>
      <c r="S367" s="312"/>
      <c r="T367" s="312"/>
      <c r="U367" s="312"/>
      <c r="V367" s="312"/>
      <c r="W367" s="312"/>
      <c r="X367" s="312"/>
      <c r="Y367" s="312"/>
      <c r="Z367" s="312"/>
      <c r="AA367" s="312"/>
      <c r="AB367" s="312"/>
      <c r="AC367" s="312"/>
      <c r="AD367" s="312"/>
      <c r="AE367" s="312"/>
      <c r="AF367" s="312"/>
      <c r="AG367" s="312"/>
      <c r="AH367" s="312"/>
      <c r="AI367" s="312"/>
      <c r="AJ367" s="312"/>
      <c r="AK367" s="312"/>
    </row>
    <row r="368" spans="1:37" x14ac:dyDescent="0.2">
      <c r="A368" s="312"/>
      <c r="B368" s="312"/>
      <c r="C368" s="313"/>
      <c r="D368" s="312"/>
      <c r="E368" s="312"/>
      <c r="F368" s="312"/>
      <c r="G368" s="312"/>
      <c r="H368" s="312"/>
      <c r="I368" s="312"/>
      <c r="J368" s="312"/>
      <c r="K368" s="312"/>
      <c r="L368" s="312"/>
      <c r="M368" s="312"/>
      <c r="N368" s="312"/>
      <c r="O368" s="312"/>
      <c r="P368" s="312"/>
      <c r="Q368" s="312"/>
      <c r="R368" s="312"/>
      <c r="S368" s="312"/>
      <c r="T368" s="312"/>
      <c r="U368" s="312"/>
      <c r="V368" s="312"/>
      <c r="W368" s="312"/>
      <c r="X368" s="312"/>
      <c r="Y368" s="312"/>
      <c r="Z368" s="312"/>
      <c r="AA368" s="312"/>
      <c r="AB368" s="312"/>
      <c r="AC368" s="312"/>
      <c r="AD368" s="312"/>
      <c r="AE368" s="312"/>
      <c r="AF368" s="312"/>
      <c r="AG368" s="312"/>
      <c r="AH368" s="312"/>
      <c r="AI368" s="312"/>
      <c r="AJ368" s="312"/>
      <c r="AK368" s="312"/>
    </row>
    <row r="369" spans="1:37" x14ac:dyDescent="0.2">
      <c r="A369" s="312"/>
      <c r="B369" s="312"/>
      <c r="C369" s="313"/>
      <c r="D369" s="312"/>
      <c r="E369" s="312"/>
      <c r="F369" s="312"/>
      <c r="G369" s="312"/>
      <c r="H369" s="312"/>
      <c r="I369" s="312"/>
      <c r="J369" s="312"/>
      <c r="K369" s="312"/>
      <c r="L369" s="312"/>
      <c r="M369" s="312"/>
      <c r="N369" s="312"/>
      <c r="O369" s="312"/>
      <c r="P369" s="312"/>
      <c r="Q369" s="312"/>
      <c r="R369" s="312"/>
      <c r="S369" s="312"/>
      <c r="T369" s="312"/>
      <c r="U369" s="312"/>
      <c r="V369" s="312"/>
      <c r="W369" s="312"/>
      <c r="X369" s="312"/>
      <c r="Y369" s="312"/>
      <c r="Z369" s="312"/>
      <c r="AA369" s="312"/>
      <c r="AB369" s="312"/>
      <c r="AC369" s="312"/>
      <c r="AD369" s="312"/>
      <c r="AE369" s="312"/>
      <c r="AF369" s="312"/>
      <c r="AG369" s="312"/>
      <c r="AH369" s="312"/>
      <c r="AI369" s="312"/>
      <c r="AJ369" s="312"/>
      <c r="AK369" s="312"/>
    </row>
    <row r="370" spans="1:37" x14ac:dyDescent="0.2">
      <c r="A370" s="312"/>
      <c r="B370" s="312"/>
      <c r="C370" s="313"/>
      <c r="D370" s="312"/>
      <c r="E370" s="312"/>
      <c r="F370" s="312"/>
      <c r="G370" s="312"/>
      <c r="H370" s="312"/>
      <c r="I370" s="312"/>
      <c r="J370" s="312"/>
      <c r="K370" s="312"/>
      <c r="L370" s="312"/>
      <c r="M370" s="312"/>
      <c r="N370" s="312"/>
      <c r="O370" s="312"/>
      <c r="P370" s="312"/>
      <c r="Q370" s="312"/>
      <c r="R370" s="312"/>
      <c r="S370" s="312"/>
      <c r="T370" s="312"/>
      <c r="U370" s="312"/>
      <c r="V370" s="312"/>
      <c r="W370" s="312"/>
      <c r="X370" s="312"/>
      <c r="Y370" s="312"/>
      <c r="Z370" s="312"/>
      <c r="AA370" s="312"/>
      <c r="AB370" s="312"/>
      <c r="AC370" s="312"/>
      <c r="AD370" s="312"/>
      <c r="AE370" s="312"/>
      <c r="AF370" s="312"/>
      <c r="AG370" s="312"/>
      <c r="AH370" s="312"/>
      <c r="AI370" s="312"/>
      <c r="AJ370" s="312"/>
      <c r="AK370" s="312"/>
    </row>
    <row r="371" spans="1:37" x14ac:dyDescent="0.2">
      <c r="A371" s="312"/>
      <c r="B371" s="312"/>
      <c r="C371" s="313"/>
      <c r="D371" s="312"/>
      <c r="E371" s="312"/>
      <c r="F371" s="312"/>
      <c r="G371" s="312"/>
      <c r="H371" s="312"/>
      <c r="I371" s="312"/>
      <c r="J371" s="312"/>
      <c r="K371" s="312"/>
      <c r="L371" s="312"/>
      <c r="M371" s="312"/>
      <c r="N371" s="312"/>
      <c r="O371" s="312"/>
      <c r="P371" s="312"/>
      <c r="Q371" s="312"/>
      <c r="R371" s="312"/>
      <c r="S371" s="312"/>
      <c r="T371" s="312"/>
      <c r="U371" s="312"/>
      <c r="V371" s="312"/>
      <c r="W371" s="312"/>
      <c r="X371" s="312"/>
      <c r="Y371" s="312"/>
      <c r="Z371" s="312"/>
      <c r="AA371" s="312"/>
      <c r="AB371" s="312"/>
      <c r="AC371" s="312"/>
      <c r="AD371" s="312"/>
      <c r="AE371" s="312"/>
      <c r="AF371" s="312"/>
      <c r="AG371" s="312"/>
      <c r="AH371" s="312"/>
      <c r="AI371" s="312"/>
      <c r="AJ371" s="312"/>
      <c r="AK371" s="312"/>
    </row>
    <row r="372" spans="1:37" x14ac:dyDescent="0.2">
      <c r="A372" s="312"/>
      <c r="B372" s="312"/>
      <c r="C372" s="313"/>
      <c r="D372" s="312"/>
      <c r="E372" s="312"/>
      <c r="F372" s="312"/>
      <c r="G372" s="312"/>
      <c r="H372" s="312"/>
      <c r="I372" s="312"/>
      <c r="J372" s="312"/>
      <c r="K372" s="312"/>
      <c r="L372" s="312"/>
      <c r="M372" s="312"/>
      <c r="N372" s="312"/>
      <c r="O372" s="312"/>
      <c r="P372" s="312"/>
      <c r="Q372" s="312"/>
      <c r="R372" s="312"/>
      <c r="S372" s="312"/>
      <c r="T372" s="312"/>
      <c r="U372" s="312"/>
      <c r="V372" s="312"/>
      <c r="W372" s="312"/>
      <c r="X372" s="312"/>
      <c r="Y372" s="312"/>
      <c r="Z372" s="312"/>
      <c r="AA372" s="312"/>
      <c r="AB372" s="312"/>
      <c r="AC372" s="312"/>
      <c r="AD372" s="312"/>
      <c r="AE372" s="312"/>
      <c r="AF372" s="312"/>
      <c r="AG372" s="312"/>
      <c r="AH372" s="312"/>
      <c r="AI372" s="312"/>
      <c r="AJ372" s="312"/>
      <c r="AK372" s="312"/>
    </row>
    <row r="373" spans="1:37" x14ac:dyDescent="0.2">
      <c r="A373" s="312"/>
      <c r="B373" s="312"/>
      <c r="C373" s="313"/>
      <c r="D373" s="312"/>
      <c r="E373" s="312"/>
      <c r="F373" s="312"/>
      <c r="G373" s="312"/>
      <c r="H373" s="312"/>
      <c r="I373" s="312"/>
      <c r="J373" s="312"/>
      <c r="K373" s="312"/>
      <c r="L373" s="312"/>
      <c r="M373" s="312"/>
      <c r="N373" s="312"/>
      <c r="O373" s="312"/>
      <c r="P373" s="312"/>
      <c r="Q373" s="312"/>
      <c r="R373" s="312"/>
      <c r="S373" s="312"/>
      <c r="T373" s="312"/>
      <c r="U373" s="312"/>
      <c r="V373" s="312"/>
      <c r="W373" s="312"/>
      <c r="X373" s="312"/>
      <c r="Y373" s="312"/>
      <c r="Z373" s="312"/>
      <c r="AA373" s="312"/>
      <c r="AB373" s="312"/>
      <c r="AC373" s="312"/>
      <c r="AD373" s="312"/>
      <c r="AE373" s="312"/>
      <c r="AF373" s="312"/>
      <c r="AG373" s="312"/>
      <c r="AH373" s="312"/>
      <c r="AI373" s="312"/>
      <c r="AJ373" s="312"/>
      <c r="AK373" s="312"/>
    </row>
    <row r="374" spans="1:37" x14ac:dyDescent="0.2">
      <c r="A374" s="312"/>
      <c r="B374" s="312"/>
      <c r="C374" s="313"/>
      <c r="D374" s="312"/>
      <c r="E374" s="312"/>
      <c r="F374" s="312"/>
      <c r="G374" s="312"/>
      <c r="H374" s="312"/>
      <c r="I374" s="312"/>
      <c r="J374" s="312"/>
      <c r="K374" s="312"/>
      <c r="L374" s="312"/>
      <c r="M374" s="312"/>
      <c r="N374" s="312"/>
      <c r="O374" s="312"/>
      <c r="P374" s="312"/>
      <c r="Q374" s="312"/>
      <c r="R374" s="312"/>
      <c r="S374" s="312"/>
      <c r="T374" s="312"/>
      <c r="U374" s="312"/>
      <c r="V374" s="312"/>
      <c r="W374" s="312"/>
      <c r="X374" s="312"/>
      <c r="Y374" s="312"/>
      <c r="Z374" s="312"/>
      <c r="AA374" s="312"/>
      <c r="AB374" s="312"/>
      <c r="AC374" s="312"/>
      <c r="AD374" s="312"/>
      <c r="AE374" s="312"/>
      <c r="AF374" s="312"/>
      <c r="AG374" s="312"/>
      <c r="AH374" s="312"/>
      <c r="AI374" s="312"/>
      <c r="AJ374" s="312"/>
      <c r="AK374" s="312"/>
    </row>
    <row r="375" spans="1:37" x14ac:dyDescent="0.2">
      <c r="A375" s="312"/>
      <c r="B375" s="312"/>
      <c r="C375" s="313"/>
      <c r="D375" s="312"/>
      <c r="E375" s="312"/>
      <c r="F375" s="312"/>
      <c r="G375" s="312"/>
      <c r="H375" s="312"/>
      <c r="I375" s="312"/>
      <c r="J375" s="312"/>
      <c r="K375" s="312"/>
      <c r="L375" s="312"/>
      <c r="M375" s="312"/>
      <c r="N375" s="312"/>
      <c r="O375" s="312"/>
      <c r="P375" s="312"/>
      <c r="Q375" s="312"/>
      <c r="R375" s="312"/>
      <c r="S375" s="312"/>
      <c r="T375" s="312"/>
      <c r="U375" s="312"/>
      <c r="V375" s="312"/>
      <c r="W375" s="312"/>
      <c r="X375" s="312"/>
      <c r="Y375" s="312"/>
      <c r="Z375" s="312"/>
      <c r="AA375" s="312"/>
      <c r="AB375" s="312"/>
      <c r="AC375" s="312"/>
      <c r="AD375" s="312"/>
      <c r="AE375" s="312"/>
      <c r="AF375" s="312"/>
      <c r="AG375" s="312"/>
      <c r="AH375" s="312"/>
      <c r="AI375" s="312"/>
      <c r="AJ375" s="312"/>
      <c r="AK375" s="312"/>
    </row>
    <row r="376" spans="1:37" x14ac:dyDescent="0.2">
      <c r="A376" s="312"/>
      <c r="B376" s="312"/>
      <c r="C376" s="313"/>
      <c r="D376" s="312"/>
      <c r="E376" s="312"/>
      <c r="F376" s="312"/>
      <c r="G376" s="312"/>
      <c r="H376" s="312"/>
      <c r="I376" s="312"/>
      <c r="J376" s="312"/>
      <c r="K376" s="312"/>
      <c r="L376" s="312"/>
      <c r="M376" s="312"/>
      <c r="N376" s="312"/>
      <c r="O376" s="312"/>
      <c r="P376" s="312"/>
      <c r="Q376" s="312"/>
      <c r="R376" s="312"/>
      <c r="S376" s="312"/>
      <c r="T376" s="312"/>
      <c r="U376" s="312"/>
      <c r="V376" s="312"/>
      <c r="W376" s="312"/>
      <c r="X376" s="312"/>
      <c r="Y376" s="312"/>
      <c r="Z376" s="312"/>
      <c r="AA376" s="312"/>
      <c r="AB376" s="312"/>
      <c r="AC376" s="312"/>
      <c r="AD376" s="312"/>
      <c r="AE376" s="312"/>
      <c r="AF376" s="312"/>
      <c r="AG376" s="312"/>
      <c r="AH376" s="312"/>
      <c r="AI376" s="312"/>
      <c r="AJ376" s="312"/>
      <c r="AK376" s="312"/>
    </row>
    <row r="377" spans="1:37" x14ac:dyDescent="0.2">
      <c r="A377" s="312"/>
      <c r="B377" s="312"/>
      <c r="C377" s="313"/>
      <c r="D377" s="312"/>
      <c r="E377" s="312"/>
      <c r="F377" s="312"/>
      <c r="G377" s="312"/>
      <c r="H377" s="312"/>
      <c r="I377" s="312"/>
      <c r="J377" s="312"/>
      <c r="K377" s="312"/>
      <c r="L377" s="312"/>
      <c r="M377" s="312"/>
      <c r="N377" s="312"/>
      <c r="O377" s="312"/>
      <c r="P377" s="312"/>
      <c r="Q377" s="312"/>
      <c r="R377" s="312"/>
      <c r="S377" s="312"/>
      <c r="T377" s="312"/>
      <c r="U377" s="312"/>
      <c r="V377" s="312"/>
      <c r="W377" s="312"/>
      <c r="X377" s="312"/>
      <c r="Y377" s="312"/>
      <c r="Z377" s="312"/>
      <c r="AA377" s="312"/>
      <c r="AB377" s="312"/>
      <c r="AC377" s="312"/>
      <c r="AD377" s="312"/>
      <c r="AE377" s="312"/>
      <c r="AF377" s="312"/>
      <c r="AG377" s="312"/>
      <c r="AH377" s="312"/>
      <c r="AI377" s="312"/>
      <c r="AJ377" s="312"/>
      <c r="AK377" s="312"/>
    </row>
    <row r="378" spans="1:37" x14ac:dyDescent="0.2">
      <c r="A378" s="312"/>
      <c r="B378" s="312"/>
      <c r="C378" s="313"/>
      <c r="D378" s="312"/>
      <c r="E378" s="312"/>
      <c r="F378" s="312"/>
      <c r="G378" s="312"/>
      <c r="H378" s="312"/>
      <c r="I378" s="312"/>
      <c r="J378" s="312"/>
      <c r="K378" s="312"/>
      <c r="L378" s="312"/>
      <c r="M378" s="312"/>
      <c r="N378" s="312"/>
      <c r="O378" s="312"/>
      <c r="P378" s="312"/>
      <c r="Q378" s="312"/>
      <c r="R378" s="312"/>
      <c r="S378" s="312"/>
      <c r="T378" s="312"/>
      <c r="U378" s="312"/>
      <c r="V378" s="312"/>
      <c r="W378" s="312"/>
      <c r="X378" s="312"/>
      <c r="Y378" s="312"/>
      <c r="Z378" s="312"/>
      <c r="AA378" s="312"/>
      <c r="AB378" s="312"/>
      <c r="AC378" s="312"/>
      <c r="AD378" s="312"/>
      <c r="AE378" s="312"/>
      <c r="AF378" s="312"/>
      <c r="AG378" s="312"/>
      <c r="AH378" s="312"/>
      <c r="AI378" s="312"/>
      <c r="AJ378" s="312"/>
      <c r="AK378" s="312"/>
    </row>
    <row r="379" spans="1:37" x14ac:dyDescent="0.2">
      <c r="A379" s="312"/>
      <c r="B379" s="312"/>
      <c r="C379" s="313"/>
      <c r="D379" s="312"/>
      <c r="E379" s="312"/>
      <c r="F379" s="312"/>
      <c r="G379" s="312"/>
      <c r="H379" s="312"/>
      <c r="I379" s="312"/>
      <c r="J379" s="312"/>
      <c r="K379" s="312"/>
      <c r="L379" s="312"/>
      <c r="M379" s="312"/>
      <c r="N379" s="312"/>
      <c r="O379" s="312"/>
      <c r="P379" s="312"/>
      <c r="Q379" s="312"/>
      <c r="R379" s="312"/>
      <c r="S379" s="312"/>
      <c r="T379" s="312"/>
      <c r="U379" s="312"/>
      <c r="V379" s="312"/>
      <c r="W379" s="312"/>
      <c r="X379" s="312"/>
      <c r="Y379" s="312"/>
      <c r="Z379" s="312"/>
      <c r="AA379" s="312"/>
      <c r="AB379" s="312"/>
      <c r="AC379" s="312"/>
      <c r="AD379" s="312"/>
      <c r="AE379" s="312"/>
      <c r="AF379" s="312"/>
      <c r="AG379" s="312"/>
      <c r="AH379" s="312"/>
      <c r="AI379" s="312"/>
      <c r="AJ379" s="312"/>
      <c r="AK379" s="312"/>
    </row>
    <row r="380" spans="1:37" x14ac:dyDescent="0.2">
      <c r="A380" s="312"/>
      <c r="B380" s="312"/>
      <c r="C380" s="313"/>
      <c r="D380" s="312"/>
      <c r="E380" s="312"/>
      <c r="F380" s="312"/>
      <c r="G380" s="312"/>
      <c r="H380" s="312"/>
      <c r="I380" s="312"/>
      <c r="J380" s="312"/>
      <c r="K380" s="312"/>
      <c r="L380" s="312"/>
      <c r="M380" s="312"/>
      <c r="N380" s="312"/>
      <c r="O380" s="312"/>
      <c r="P380" s="312"/>
      <c r="Q380" s="312"/>
      <c r="R380" s="312"/>
      <c r="S380" s="312"/>
      <c r="T380" s="312"/>
      <c r="U380" s="312"/>
      <c r="V380" s="312"/>
      <c r="W380" s="312"/>
      <c r="X380" s="312"/>
      <c r="Y380" s="312"/>
      <c r="Z380" s="312"/>
      <c r="AA380" s="312"/>
      <c r="AB380" s="312"/>
      <c r="AC380" s="312"/>
      <c r="AD380" s="312"/>
      <c r="AE380" s="312"/>
      <c r="AF380" s="312"/>
      <c r="AG380" s="312"/>
      <c r="AH380" s="312"/>
      <c r="AI380" s="312"/>
      <c r="AJ380" s="312"/>
      <c r="AK380" s="312"/>
    </row>
    <row r="381" spans="1:37" x14ac:dyDescent="0.2">
      <c r="A381" s="312"/>
      <c r="B381" s="312"/>
      <c r="C381" s="313"/>
      <c r="D381" s="312"/>
      <c r="E381" s="312"/>
      <c r="F381" s="312"/>
      <c r="G381" s="312"/>
      <c r="H381" s="312"/>
      <c r="I381" s="312"/>
      <c r="J381" s="312"/>
      <c r="K381" s="312"/>
      <c r="L381" s="312"/>
      <c r="M381" s="312"/>
      <c r="N381" s="312"/>
      <c r="O381" s="312"/>
      <c r="P381" s="312"/>
      <c r="Q381" s="312"/>
      <c r="R381" s="312"/>
      <c r="S381" s="312"/>
      <c r="T381" s="312"/>
      <c r="U381" s="312"/>
      <c r="V381" s="312"/>
      <c r="W381" s="312"/>
      <c r="X381" s="312"/>
      <c r="Y381" s="312"/>
      <c r="Z381" s="312"/>
      <c r="AA381" s="312"/>
      <c r="AB381" s="312"/>
      <c r="AC381" s="312"/>
      <c r="AD381" s="312"/>
      <c r="AE381" s="312"/>
      <c r="AF381" s="312"/>
      <c r="AG381" s="312"/>
      <c r="AH381" s="312"/>
      <c r="AI381" s="312"/>
      <c r="AJ381" s="312"/>
      <c r="AK381" s="312"/>
    </row>
    <row r="382" spans="1:37" x14ac:dyDescent="0.2">
      <c r="A382" s="312"/>
      <c r="B382" s="312"/>
      <c r="C382" s="313"/>
      <c r="D382" s="312"/>
      <c r="E382" s="312"/>
      <c r="F382" s="312"/>
      <c r="G382" s="312"/>
      <c r="H382" s="312"/>
      <c r="I382" s="312"/>
      <c r="J382" s="312"/>
      <c r="K382" s="312"/>
      <c r="L382" s="312"/>
      <c r="M382" s="312"/>
      <c r="N382" s="312"/>
      <c r="O382" s="312"/>
      <c r="P382" s="312"/>
      <c r="Q382" s="312"/>
      <c r="R382" s="312"/>
      <c r="S382" s="312"/>
      <c r="T382" s="312"/>
      <c r="U382" s="312"/>
      <c r="V382" s="312"/>
      <c r="W382" s="312"/>
      <c r="X382" s="312"/>
      <c r="Y382" s="312"/>
      <c r="Z382" s="312"/>
      <c r="AA382" s="312"/>
      <c r="AB382" s="312"/>
      <c r="AC382" s="312"/>
      <c r="AD382" s="312"/>
      <c r="AE382" s="312"/>
      <c r="AF382" s="312"/>
      <c r="AG382" s="312"/>
      <c r="AH382" s="312"/>
      <c r="AI382" s="312"/>
      <c r="AJ382" s="312"/>
      <c r="AK382" s="312"/>
    </row>
    <row r="383" spans="1:37" x14ac:dyDescent="0.2">
      <c r="A383" s="312"/>
      <c r="B383" s="312"/>
      <c r="C383" s="313"/>
      <c r="D383" s="312"/>
      <c r="E383" s="312"/>
      <c r="F383" s="312"/>
      <c r="G383" s="312"/>
      <c r="H383" s="312"/>
      <c r="I383" s="312"/>
      <c r="J383" s="312"/>
      <c r="K383" s="312"/>
      <c r="L383" s="312"/>
      <c r="M383" s="312"/>
      <c r="N383" s="312"/>
      <c r="O383" s="312"/>
      <c r="P383" s="312"/>
      <c r="Q383" s="312"/>
      <c r="R383" s="312"/>
      <c r="S383" s="312"/>
      <c r="T383" s="312"/>
      <c r="U383" s="312"/>
      <c r="V383" s="312"/>
      <c r="W383" s="312"/>
      <c r="X383" s="312"/>
      <c r="Y383" s="312"/>
      <c r="Z383" s="312"/>
      <c r="AA383" s="312"/>
      <c r="AB383" s="312"/>
      <c r="AC383" s="312"/>
      <c r="AD383" s="312"/>
      <c r="AE383" s="312"/>
      <c r="AF383" s="312"/>
      <c r="AG383" s="312"/>
      <c r="AH383" s="312"/>
      <c r="AI383" s="312"/>
      <c r="AJ383" s="312"/>
      <c r="AK383" s="312"/>
    </row>
    <row r="384" spans="1:37" x14ac:dyDescent="0.2">
      <c r="A384" s="312"/>
      <c r="B384" s="312"/>
      <c r="C384" s="313"/>
      <c r="D384" s="312"/>
      <c r="E384" s="312"/>
      <c r="F384" s="312"/>
      <c r="G384" s="312"/>
      <c r="H384" s="312"/>
      <c r="I384" s="312"/>
      <c r="J384" s="312"/>
      <c r="K384" s="312"/>
      <c r="L384" s="312"/>
      <c r="M384" s="312"/>
      <c r="N384" s="312"/>
      <c r="O384" s="312"/>
      <c r="P384" s="312"/>
      <c r="Q384" s="312"/>
      <c r="R384" s="312"/>
      <c r="S384" s="312"/>
      <c r="T384" s="312"/>
      <c r="U384" s="312"/>
      <c r="V384" s="312"/>
      <c r="W384" s="312"/>
      <c r="X384" s="312"/>
      <c r="Y384" s="312"/>
      <c r="Z384" s="312"/>
      <c r="AA384" s="312"/>
      <c r="AB384" s="312"/>
      <c r="AC384" s="312"/>
      <c r="AD384" s="312"/>
      <c r="AE384" s="312"/>
      <c r="AF384" s="312"/>
      <c r="AG384" s="312"/>
      <c r="AH384" s="312"/>
      <c r="AI384" s="312"/>
      <c r="AJ384" s="312"/>
      <c r="AK384" s="312"/>
    </row>
    <row r="385" spans="1:37" x14ac:dyDescent="0.2">
      <c r="A385" s="312"/>
      <c r="B385" s="312"/>
      <c r="C385" s="313"/>
      <c r="D385" s="312"/>
      <c r="E385" s="312"/>
      <c r="F385" s="312"/>
      <c r="G385" s="312"/>
      <c r="H385" s="312"/>
      <c r="I385" s="312"/>
      <c r="J385" s="312"/>
      <c r="K385" s="312"/>
      <c r="L385" s="312"/>
      <c r="M385" s="312"/>
      <c r="N385" s="312"/>
      <c r="O385" s="312"/>
      <c r="P385" s="312"/>
      <c r="Q385" s="312"/>
      <c r="R385" s="312"/>
      <c r="S385" s="312"/>
      <c r="T385" s="312"/>
      <c r="U385" s="312"/>
      <c r="V385" s="312"/>
      <c r="W385" s="312"/>
      <c r="X385" s="312"/>
      <c r="Y385" s="312"/>
      <c r="Z385" s="312"/>
      <c r="AA385" s="312"/>
      <c r="AB385" s="312"/>
      <c r="AC385" s="312"/>
      <c r="AD385" s="312"/>
      <c r="AE385" s="312"/>
      <c r="AF385" s="312"/>
      <c r="AG385" s="312"/>
      <c r="AH385" s="312"/>
      <c r="AI385" s="312"/>
      <c r="AJ385" s="312"/>
      <c r="AK385" s="312"/>
    </row>
    <row r="386" spans="1:37" x14ac:dyDescent="0.2">
      <c r="A386" s="312"/>
      <c r="B386" s="312"/>
      <c r="C386" s="313"/>
      <c r="D386" s="312"/>
      <c r="E386" s="312"/>
      <c r="F386" s="312"/>
      <c r="G386" s="312"/>
      <c r="H386" s="312"/>
      <c r="I386" s="312"/>
      <c r="J386" s="312"/>
      <c r="K386" s="312"/>
      <c r="L386" s="312"/>
      <c r="M386" s="312"/>
      <c r="N386" s="312"/>
      <c r="O386" s="312"/>
      <c r="P386" s="312"/>
      <c r="Q386" s="312"/>
      <c r="R386" s="312"/>
      <c r="S386" s="312"/>
      <c r="T386" s="312"/>
      <c r="U386" s="312"/>
      <c r="V386" s="312"/>
      <c r="W386" s="312"/>
      <c r="X386" s="312"/>
      <c r="Y386" s="312"/>
      <c r="Z386" s="312"/>
      <c r="AA386" s="312"/>
      <c r="AB386" s="312"/>
      <c r="AC386" s="312"/>
      <c r="AD386" s="312"/>
      <c r="AE386" s="312"/>
      <c r="AF386" s="312"/>
      <c r="AG386" s="312"/>
      <c r="AH386" s="312"/>
      <c r="AI386" s="312"/>
      <c r="AJ386" s="312"/>
      <c r="AK386" s="312"/>
    </row>
    <row r="387" spans="1:37" x14ac:dyDescent="0.2">
      <c r="A387" s="312"/>
      <c r="B387" s="312"/>
      <c r="C387" s="313"/>
      <c r="D387" s="312"/>
      <c r="E387" s="312"/>
      <c r="F387" s="312"/>
      <c r="G387" s="312"/>
      <c r="H387" s="312"/>
      <c r="I387" s="312"/>
      <c r="J387" s="312"/>
      <c r="K387" s="312"/>
      <c r="L387" s="312"/>
      <c r="M387" s="312"/>
      <c r="N387" s="312"/>
      <c r="O387" s="312"/>
      <c r="P387" s="312"/>
      <c r="Q387" s="312"/>
      <c r="R387" s="312"/>
      <c r="S387" s="312"/>
      <c r="T387" s="312"/>
      <c r="U387" s="312"/>
      <c r="V387" s="312"/>
      <c r="W387" s="312"/>
      <c r="X387" s="312"/>
      <c r="Y387" s="312"/>
      <c r="Z387" s="312"/>
      <c r="AA387" s="312"/>
      <c r="AB387" s="312"/>
      <c r="AC387" s="312"/>
      <c r="AD387" s="312"/>
      <c r="AE387" s="312"/>
      <c r="AF387" s="312"/>
      <c r="AG387" s="312"/>
      <c r="AH387" s="312"/>
      <c r="AI387" s="312"/>
      <c r="AJ387" s="312"/>
      <c r="AK387" s="312"/>
    </row>
    <row r="388" spans="1:37" x14ac:dyDescent="0.2">
      <c r="A388" s="312"/>
      <c r="B388" s="312"/>
      <c r="C388" s="313"/>
      <c r="D388" s="312"/>
      <c r="E388" s="312"/>
      <c r="F388" s="312"/>
      <c r="G388" s="312"/>
      <c r="H388" s="312"/>
      <c r="I388" s="312"/>
      <c r="J388" s="312"/>
      <c r="K388" s="312"/>
      <c r="L388" s="312"/>
      <c r="M388" s="312"/>
      <c r="N388" s="312"/>
      <c r="O388" s="312"/>
      <c r="P388" s="312"/>
      <c r="Q388" s="312"/>
      <c r="R388" s="312"/>
      <c r="S388" s="312"/>
      <c r="T388" s="312"/>
      <c r="U388" s="312"/>
      <c r="V388" s="312"/>
      <c r="W388" s="312"/>
      <c r="X388" s="312"/>
      <c r="Y388" s="312"/>
      <c r="Z388" s="312"/>
      <c r="AA388" s="312"/>
      <c r="AB388" s="312"/>
      <c r="AC388" s="312"/>
      <c r="AD388" s="312"/>
      <c r="AE388" s="312"/>
      <c r="AF388" s="312"/>
      <c r="AG388" s="312"/>
      <c r="AH388" s="312"/>
      <c r="AI388" s="312"/>
      <c r="AJ388" s="312"/>
      <c r="AK388" s="312"/>
    </row>
    <row r="389" spans="1:37" x14ac:dyDescent="0.2">
      <c r="A389" s="312"/>
      <c r="B389" s="312"/>
      <c r="C389" s="313"/>
      <c r="D389" s="312"/>
      <c r="E389" s="312"/>
      <c r="F389" s="312"/>
      <c r="G389" s="312"/>
      <c r="H389" s="312"/>
      <c r="I389" s="312"/>
      <c r="J389" s="312"/>
      <c r="K389" s="312"/>
      <c r="L389" s="312"/>
      <c r="M389" s="312"/>
      <c r="N389" s="312"/>
      <c r="O389" s="312"/>
      <c r="P389" s="312"/>
      <c r="Q389" s="312"/>
      <c r="R389" s="312"/>
      <c r="S389" s="312"/>
      <c r="T389" s="312"/>
      <c r="U389" s="312"/>
      <c r="V389" s="312"/>
      <c r="W389" s="312"/>
      <c r="X389" s="312"/>
      <c r="Y389" s="312"/>
      <c r="Z389" s="312"/>
      <c r="AA389" s="312"/>
      <c r="AB389" s="312"/>
      <c r="AC389" s="312"/>
      <c r="AD389" s="312"/>
      <c r="AE389" s="312"/>
      <c r="AF389" s="312"/>
      <c r="AG389" s="312"/>
      <c r="AH389" s="312"/>
      <c r="AI389" s="312"/>
      <c r="AJ389" s="312"/>
      <c r="AK389" s="312"/>
    </row>
    <row r="390" spans="1:37" x14ac:dyDescent="0.2">
      <c r="A390" s="312"/>
      <c r="B390" s="312"/>
      <c r="C390" s="313"/>
      <c r="D390" s="312"/>
      <c r="E390" s="312"/>
      <c r="F390" s="312"/>
      <c r="G390" s="312"/>
      <c r="H390" s="312"/>
      <c r="I390" s="312"/>
      <c r="J390" s="312"/>
      <c r="K390" s="312"/>
      <c r="L390" s="312"/>
      <c r="M390" s="312"/>
      <c r="N390" s="312"/>
      <c r="O390" s="312"/>
      <c r="P390" s="312"/>
      <c r="Q390" s="312"/>
      <c r="R390" s="312"/>
      <c r="S390" s="312"/>
      <c r="T390" s="312"/>
      <c r="U390" s="312"/>
      <c r="V390" s="312"/>
      <c r="W390" s="312"/>
      <c r="X390" s="312"/>
      <c r="Y390" s="312"/>
      <c r="Z390" s="312"/>
      <c r="AA390" s="312"/>
      <c r="AB390" s="312"/>
      <c r="AC390" s="312"/>
      <c r="AD390" s="312"/>
      <c r="AE390" s="312"/>
      <c r="AF390" s="312"/>
      <c r="AG390" s="312"/>
      <c r="AH390" s="312"/>
      <c r="AI390" s="312"/>
      <c r="AJ390" s="312"/>
      <c r="AK390" s="312"/>
    </row>
    <row r="391" spans="1:37" x14ac:dyDescent="0.2">
      <c r="A391" s="312"/>
      <c r="B391" s="312"/>
      <c r="C391" s="313"/>
      <c r="D391" s="312"/>
      <c r="E391" s="312"/>
      <c r="F391" s="312"/>
      <c r="G391" s="312"/>
      <c r="H391" s="312"/>
      <c r="I391" s="312"/>
      <c r="J391" s="312"/>
      <c r="K391" s="312"/>
      <c r="L391" s="312"/>
      <c r="M391" s="312"/>
      <c r="N391" s="312"/>
      <c r="O391" s="312"/>
      <c r="P391" s="312"/>
      <c r="Q391" s="312"/>
      <c r="R391" s="312"/>
      <c r="S391" s="312"/>
      <c r="T391" s="312"/>
      <c r="U391" s="312"/>
      <c r="V391" s="312"/>
      <c r="W391" s="312"/>
      <c r="X391" s="312"/>
      <c r="Y391" s="312"/>
      <c r="Z391" s="312"/>
      <c r="AA391" s="312"/>
      <c r="AB391" s="312"/>
      <c r="AC391" s="312"/>
      <c r="AD391" s="312"/>
      <c r="AE391" s="312"/>
      <c r="AF391" s="312"/>
      <c r="AG391" s="312"/>
      <c r="AH391" s="312"/>
      <c r="AI391" s="312"/>
      <c r="AJ391" s="312"/>
      <c r="AK391" s="312"/>
    </row>
    <row r="392" spans="1:37" x14ac:dyDescent="0.2">
      <c r="A392" s="312"/>
      <c r="B392" s="312"/>
      <c r="C392" s="313"/>
      <c r="D392" s="312"/>
      <c r="E392" s="312"/>
      <c r="F392" s="312"/>
      <c r="G392" s="312"/>
      <c r="H392" s="312"/>
      <c r="I392" s="312"/>
      <c r="J392" s="312"/>
      <c r="K392" s="312"/>
      <c r="L392" s="312"/>
      <c r="M392" s="312"/>
      <c r="N392" s="312"/>
      <c r="O392" s="312"/>
      <c r="P392" s="312"/>
      <c r="Q392" s="312"/>
      <c r="R392" s="312"/>
      <c r="S392" s="312"/>
      <c r="T392" s="312"/>
      <c r="U392" s="312"/>
      <c r="V392" s="312"/>
      <c r="W392" s="312"/>
      <c r="X392" s="312"/>
      <c r="Y392" s="312"/>
      <c r="Z392" s="312"/>
      <c r="AA392" s="312"/>
      <c r="AB392" s="312"/>
      <c r="AC392" s="312"/>
      <c r="AD392" s="312"/>
      <c r="AE392" s="312"/>
      <c r="AF392" s="312"/>
      <c r="AG392" s="312"/>
      <c r="AH392" s="312"/>
      <c r="AI392" s="312"/>
      <c r="AJ392" s="312"/>
      <c r="AK392" s="312"/>
    </row>
    <row r="393" spans="1:37" x14ac:dyDescent="0.2">
      <c r="A393" s="312"/>
      <c r="B393" s="312"/>
      <c r="C393" s="313"/>
      <c r="D393" s="312"/>
      <c r="E393" s="312"/>
      <c r="F393" s="312"/>
      <c r="G393" s="312"/>
      <c r="H393" s="312"/>
      <c r="I393" s="312"/>
      <c r="J393" s="312"/>
      <c r="K393" s="312"/>
      <c r="L393" s="312"/>
      <c r="M393" s="312"/>
      <c r="N393" s="312"/>
      <c r="O393" s="312"/>
      <c r="P393" s="312"/>
      <c r="Q393" s="312"/>
      <c r="R393" s="312"/>
      <c r="S393" s="312"/>
      <c r="T393" s="312"/>
      <c r="U393" s="312"/>
      <c r="V393" s="312"/>
      <c r="W393" s="312"/>
      <c r="X393" s="312"/>
      <c r="Y393" s="312"/>
      <c r="Z393" s="312"/>
      <c r="AA393" s="312"/>
      <c r="AB393" s="312"/>
      <c r="AC393" s="312"/>
      <c r="AD393" s="312"/>
      <c r="AE393" s="312"/>
      <c r="AF393" s="312"/>
      <c r="AG393" s="312"/>
      <c r="AH393" s="312"/>
      <c r="AI393" s="312"/>
      <c r="AJ393" s="312"/>
      <c r="AK393" s="312"/>
    </row>
    <row r="394" spans="1:37" x14ac:dyDescent="0.2">
      <c r="A394" s="312"/>
      <c r="B394" s="312"/>
      <c r="C394" s="313"/>
      <c r="D394" s="312"/>
      <c r="E394" s="312"/>
      <c r="F394" s="312"/>
      <c r="G394" s="312"/>
      <c r="H394" s="312"/>
      <c r="I394" s="312"/>
      <c r="J394" s="312"/>
      <c r="K394" s="312"/>
      <c r="L394" s="312"/>
      <c r="M394" s="312"/>
      <c r="N394" s="312"/>
      <c r="O394" s="312"/>
      <c r="P394" s="312"/>
      <c r="Q394" s="312"/>
      <c r="R394" s="312"/>
      <c r="S394" s="312"/>
      <c r="T394" s="312"/>
      <c r="U394" s="312"/>
      <c r="V394" s="312"/>
      <c r="W394" s="312"/>
      <c r="X394" s="312"/>
      <c r="Y394" s="312"/>
      <c r="Z394" s="312"/>
      <c r="AA394" s="312"/>
      <c r="AB394" s="312"/>
      <c r="AC394" s="312"/>
      <c r="AD394" s="312"/>
      <c r="AE394" s="312"/>
      <c r="AF394" s="312"/>
      <c r="AG394" s="312"/>
      <c r="AH394" s="312"/>
      <c r="AI394" s="312"/>
      <c r="AJ394" s="312"/>
      <c r="AK394" s="312"/>
    </row>
    <row r="395" spans="1:37" x14ac:dyDescent="0.2">
      <c r="A395" s="312"/>
      <c r="B395" s="312"/>
      <c r="C395" s="313"/>
      <c r="D395" s="312"/>
      <c r="E395" s="312"/>
      <c r="F395" s="312"/>
      <c r="G395" s="312"/>
      <c r="H395" s="312"/>
      <c r="I395" s="312"/>
      <c r="J395" s="312"/>
      <c r="K395" s="312"/>
      <c r="L395" s="312"/>
      <c r="M395" s="312"/>
      <c r="N395" s="312"/>
      <c r="O395" s="312"/>
      <c r="P395" s="312"/>
      <c r="Q395" s="312"/>
      <c r="R395" s="312"/>
      <c r="S395" s="312"/>
      <c r="T395" s="312"/>
      <c r="U395" s="312"/>
      <c r="V395" s="312"/>
      <c r="W395" s="312"/>
      <c r="X395" s="312"/>
      <c r="Y395" s="312"/>
      <c r="Z395" s="312"/>
      <c r="AA395" s="312"/>
      <c r="AB395" s="312"/>
      <c r="AC395" s="312"/>
      <c r="AD395" s="312"/>
      <c r="AE395" s="312"/>
      <c r="AF395" s="312"/>
      <c r="AG395" s="312"/>
      <c r="AH395" s="312"/>
      <c r="AI395" s="312"/>
      <c r="AJ395" s="312"/>
      <c r="AK395" s="312"/>
    </row>
    <row r="396" spans="1:37" x14ac:dyDescent="0.2">
      <c r="A396" s="312"/>
      <c r="B396" s="312"/>
      <c r="C396" s="313"/>
      <c r="D396" s="312"/>
      <c r="E396" s="312"/>
      <c r="F396" s="312"/>
      <c r="G396" s="312"/>
      <c r="H396" s="312"/>
      <c r="I396" s="312"/>
      <c r="J396" s="312"/>
      <c r="K396" s="312"/>
      <c r="L396" s="312"/>
      <c r="M396" s="312"/>
      <c r="N396" s="312"/>
      <c r="O396" s="312"/>
      <c r="P396" s="312"/>
      <c r="Q396" s="312"/>
      <c r="R396" s="312"/>
      <c r="S396" s="312"/>
      <c r="T396" s="312"/>
      <c r="U396" s="312"/>
      <c r="V396" s="312"/>
      <c r="W396" s="312"/>
      <c r="X396" s="312"/>
      <c r="Y396" s="312"/>
      <c r="Z396" s="312"/>
      <c r="AA396" s="312"/>
      <c r="AB396" s="312"/>
      <c r="AC396" s="312"/>
      <c r="AD396" s="312"/>
      <c r="AE396" s="312"/>
      <c r="AF396" s="312"/>
      <c r="AG396" s="312"/>
      <c r="AH396" s="312"/>
      <c r="AI396" s="312"/>
      <c r="AJ396" s="312"/>
      <c r="AK396" s="312"/>
    </row>
    <row r="397" spans="1:37" x14ac:dyDescent="0.2">
      <c r="A397" s="312"/>
      <c r="B397" s="312"/>
      <c r="C397" s="313"/>
      <c r="D397" s="312"/>
      <c r="E397" s="312"/>
      <c r="F397" s="312"/>
      <c r="G397" s="312"/>
      <c r="H397" s="312"/>
      <c r="I397" s="312"/>
      <c r="J397" s="312"/>
      <c r="K397" s="312"/>
      <c r="L397" s="312"/>
      <c r="M397" s="312"/>
      <c r="N397" s="312"/>
      <c r="O397" s="312"/>
      <c r="P397" s="312"/>
      <c r="Q397" s="312"/>
      <c r="R397" s="312"/>
      <c r="S397" s="312"/>
      <c r="T397" s="312"/>
      <c r="U397" s="312"/>
      <c r="V397" s="312"/>
      <c r="W397" s="312"/>
      <c r="X397" s="312"/>
      <c r="Y397" s="312"/>
      <c r="Z397" s="312"/>
      <c r="AA397" s="312"/>
      <c r="AB397" s="312"/>
      <c r="AC397" s="312"/>
      <c r="AD397" s="312"/>
      <c r="AE397" s="312"/>
      <c r="AF397" s="312"/>
      <c r="AG397" s="312"/>
      <c r="AH397" s="312"/>
      <c r="AI397" s="312"/>
      <c r="AJ397" s="312"/>
      <c r="AK397" s="312"/>
    </row>
    <row r="398" spans="1:37" x14ac:dyDescent="0.2">
      <c r="A398" s="312"/>
      <c r="B398" s="312"/>
      <c r="C398" s="313"/>
      <c r="D398" s="312"/>
      <c r="E398" s="312"/>
      <c r="F398" s="312"/>
      <c r="G398" s="312"/>
      <c r="H398" s="312"/>
      <c r="I398" s="312"/>
      <c r="J398" s="312"/>
      <c r="K398" s="312"/>
      <c r="L398" s="312"/>
      <c r="M398" s="312"/>
      <c r="N398" s="312"/>
      <c r="O398" s="312"/>
      <c r="P398" s="312"/>
      <c r="Q398" s="312"/>
      <c r="R398" s="312"/>
      <c r="S398" s="312"/>
      <c r="T398" s="312"/>
      <c r="U398" s="312"/>
      <c r="V398" s="312"/>
      <c r="W398" s="312"/>
      <c r="X398" s="312"/>
      <c r="Y398" s="312"/>
      <c r="Z398" s="312"/>
      <c r="AA398" s="312"/>
      <c r="AB398" s="312"/>
      <c r="AC398" s="312"/>
      <c r="AD398" s="312"/>
      <c r="AE398" s="312"/>
      <c r="AF398" s="312"/>
      <c r="AG398" s="312"/>
      <c r="AH398" s="312"/>
      <c r="AI398" s="312"/>
      <c r="AJ398" s="312"/>
      <c r="AK398" s="312"/>
    </row>
    <row r="399" spans="1:37" x14ac:dyDescent="0.2">
      <c r="A399" s="312"/>
      <c r="B399" s="312"/>
      <c r="C399" s="313"/>
      <c r="D399" s="312"/>
      <c r="E399" s="312"/>
      <c r="F399" s="312"/>
      <c r="G399" s="312"/>
      <c r="H399" s="312"/>
      <c r="I399" s="312"/>
      <c r="J399" s="312"/>
      <c r="K399" s="312"/>
      <c r="L399" s="312"/>
      <c r="M399" s="312"/>
      <c r="N399" s="312"/>
      <c r="O399" s="312"/>
      <c r="P399" s="312"/>
      <c r="Q399" s="312"/>
      <c r="R399" s="312"/>
      <c r="S399" s="312"/>
      <c r="T399" s="312"/>
      <c r="U399" s="312"/>
      <c r="V399" s="312"/>
      <c r="W399" s="312"/>
      <c r="X399" s="312"/>
      <c r="Y399" s="312"/>
      <c r="Z399" s="312"/>
      <c r="AA399" s="312"/>
      <c r="AB399" s="312"/>
      <c r="AC399" s="312"/>
      <c r="AD399" s="312"/>
      <c r="AE399" s="312"/>
      <c r="AF399" s="312"/>
      <c r="AG399" s="312"/>
      <c r="AH399" s="312"/>
      <c r="AI399" s="312"/>
      <c r="AJ399" s="312"/>
      <c r="AK399" s="312"/>
    </row>
    <row r="400" spans="1:37" x14ac:dyDescent="0.2">
      <c r="A400" s="312"/>
      <c r="B400" s="312"/>
      <c r="C400" s="313"/>
      <c r="D400" s="312"/>
      <c r="E400" s="312"/>
      <c r="F400" s="312"/>
      <c r="G400" s="312"/>
      <c r="H400" s="312"/>
      <c r="I400" s="312"/>
      <c r="J400" s="312"/>
      <c r="K400" s="312"/>
      <c r="L400" s="312"/>
      <c r="M400" s="312"/>
      <c r="N400" s="312"/>
      <c r="O400" s="312"/>
      <c r="P400" s="312"/>
      <c r="Q400" s="312"/>
      <c r="R400" s="312"/>
      <c r="S400" s="312"/>
      <c r="T400" s="312"/>
      <c r="U400" s="312"/>
      <c r="V400" s="312"/>
      <c r="W400" s="312"/>
      <c r="X400" s="312"/>
      <c r="Y400" s="312"/>
      <c r="Z400" s="312"/>
      <c r="AA400" s="312"/>
      <c r="AB400" s="312"/>
      <c r="AC400" s="312"/>
      <c r="AD400" s="312"/>
      <c r="AE400" s="312"/>
      <c r="AF400" s="312"/>
      <c r="AG400" s="312"/>
      <c r="AH400" s="312"/>
      <c r="AI400" s="312"/>
      <c r="AJ400" s="312"/>
      <c r="AK400" s="312"/>
    </row>
    <row r="401" spans="1:37" x14ac:dyDescent="0.2">
      <c r="A401" s="312"/>
      <c r="B401" s="312"/>
      <c r="C401" s="313"/>
      <c r="D401" s="312"/>
      <c r="E401" s="312"/>
      <c r="F401" s="312"/>
      <c r="G401" s="312"/>
      <c r="H401" s="312"/>
      <c r="I401" s="312"/>
      <c r="J401" s="312"/>
      <c r="K401" s="312"/>
      <c r="L401" s="312"/>
      <c r="M401" s="312"/>
      <c r="N401" s="312"/>
      <c r="O401" s="312"/>
      <c r="P401" s="312"/>
      <c r="Q401" s="312"/>
      <c r="R401" s="312"/>
      <c r="S401" s="312"/>
      <c r="T401" s="312"/>
      <c r="U401" s="312"/>
      <c r="V401" s="312"/>
      <c r="W401" s="312"/>
      <c r="X401" s="312"/>
      <c r="Y401" s="312"/>
      <c r="Z401" s="312"/>
      <c r="AA401" s="312"/>
      <c r="AB401" s="312"/>
      <c r="AC401" s="312"/>
      <c r="AD401" s="312"/>
      <c r="AE401" s="312"/>
      <c r="AF401" s="312"/>
      <c r="AG401" s="312"/>
      <c r="AH401" s="312"/>
      <c r="AI401" s="312"/>
      <c r="AJ401" s="312"/>
      <c r="AK401" s="312"/>
    </row>
    <row r="402" spans="1:37" x14ac:dyDescent="0.2">
      <c r="A402" s="312"/>
      <c r="B402" s="312"/>
      <c r="C402" s="313"/>
      <c r="D402" s="312"/>
      <c r="E402" s="312"/>
      <c r="F402" s="312"/>
      <c r="G402" s="312"/>
      <c r="H402" s="312"/>
      <c r="I402" s="312"/>
      <c r="J402" s="312"/>
      <c r="K402" s="312"/>
      <c r="L402" s="312"/>
      <c r="M402" s="312"/>
      <c r="N402" s="312"/>
      <c r="O402" s="312"/>
      <c r="P402" s="312"/>
      <c r="Q402" s="312"/>
      <c r="R402" s="312"/>
      <c r="S402" s="312"/>
      <c r="T402" s="312"/>
      <c r="U402" s="312"/>
      <c r="V402" s="312"/>
      <c r="W402" s="312"/>
      <c r="X402" s="312"/>
      <c r="Y402" s="312"/>
      <c r="Z402" s="312"/>
      <c r="AA402" s="312"/>
      <c r="AB402" s="312"/>
      <c r="AC402" s="312"/>
      <c r="AD402" s="312"/>
      <c r="AE402" s="312"/>
      <c r="AF402" s="312"/>
      <c r="AG402" s="312"/>
      <c r="AH402" s="312"/>
      <c r="AI402" s="312"/>
      <c r="AJ402" s="312"/>
      <c r="AK402" s="312"/>
    </row>
    <row r="403" spans="1:37" x14ac:dyDescent="0.2">
      <c r="A403" s="312"/>
      <c r="B403" s="312"/>
      <c r="C403" s="313"/>
      <c r="D403" s="312"/>
      <c r="E403" s="312"/>
      <c r="F403" s="312"/>
      <c r="G403" s="312"/>
      <c r="H403" s="312"/>
      <c r="I403" s="312"/>
      <c r="J403" s="312"/>
      <c r="K403" s="312"/>
      <c r="L403" s="312"/>
      <c r="M403" s="312"/>
      <c r="N403" s="312"/>
      <c r="O403" s="312"/>
      <c r="P403" s="312"/>
      <c r="Q403" s="312"/>
      <c r="R403" s="312"/>
      <c r="S403" s="312"/>
      <c r="T403" s="312"/>
      <c r="U403" s="312"/>
      <c r="V403" s="312"/>
      <c r="W403" s="312"/>
      <c r="X403" s="312"/>
      <c r="Y403" s="312"/>
      <c r="Z403" s="312"/>
      <c r="AA403" s="312"/>
      <c r="AB403" s="312"/>
      <c r="AC403" s="312"/>
      <c r="AD403" s="312"/>
      <c r="AE403" s="312"/>
      <c r="AF403" s="312"/>
      <c r="AG403" s="312"/>
      <c r="AH403" s="312"/>
      <c r="AI403" s="312"/>
      <c r="AJ403" s="312"/>
      <c r="AK403" s="312"/>
    </row>
    <row r="404" spans="1:37" x14ac:dyDescent="0.2">
      <c r="A404" s="312"/>
      <c r="B404" s="312"/>
      <c r="C404" s="313"/>
      <c r="D404" s="312"/>
      <c r="E404" s="312"/>
      <c r="F404" s="312"/>
      <c r="G404" s="312"/>
      <c r="H404" s="312"/>
      <c r="I404" s="312"/>
      <c r="J404" s="312"/>
      <c r="K404" s="312"/>
      <c r="L404" s="312"/>
      <c r="M404" s="312"/>
      <c r="N404" s="312"/>
      <c r="O404" s="312"/>
      <c r="P404" s="312"/>
      <c r="Q404" s="312"/>
      <c r="R404" s="312"/>
      <c r="S404" s="312"/>
      <c r="T404" s="312"/>
      <c r="U404" s="312"/>
      <c r="V404" s="312"/>
      <c r="W404" s="312"/>
      <c r="X404" s="312"/>
      <c r="Y404" s="312"/>
      <c r="Z404" s="312"/>
      <c r="AA404" s="312"/>
      <c r="AB404" s="312"/>
      <c r="AC404" s="312"/>
      <c r="AD404" s="312"/>
      <c r="AE404" s="312"/>
      <c r="AF404" s="312"/>
      <c r="AG404" s="312"/>
      <c r="AH404" s="312"/>
      <c r="AI404" s="312"/>
      <c r="AJ404" s="312"/>
      <c r="AK404" s="312"/>
    </row>
    <row r="405" spans="1:37" x14ac:dyDescent="0.2">
      <c r="A405" s="312"/>
      <c r="B405" s="312"/>
      <c r="C405" s="313"/>
      <c r="D405" s="312"/>
      <c r="E405" s="312"/>
      <c r="F405" s="312"/>
      <c r="G405" s="312"/>
      <c r="H405" s="312"/>
      <c r="I405" s="312"/>
      <c r="J405" s="312"/>
      <c r="K405" s="312"/>
      <c r="L405" s="312"/>
      <c r="M405" s="312"/>
      <c r="N405" s="312"/>
      <c r="O405" s="312"/>
      <c r="P405" s="312"/>
      <c r="Q405" s="312"/>
      <c r="R405" s="312"/>
      <c r="S405" s="312"/>
      <c r="T405" s="312"/>
      <c r="U405" s="312"/>
      <c r="V405" s="312"/>
      <c r="W405" s="312"/>
      <c r="X405" s="312"/>
      <c r="Y405" s="312"/>
      <c r="Z405" s="312"/>
      <c r="AA405" s="312"/>
      <c r="AB405" s="312"/>
      <c r="AC405" s="312"/>
      <c r="AD405" s="312"/>
      <c r="AE405" s="312"/>
      <c r="AF405" s="312"/>
      <c r="AG405" s="312"/>
      <c r="AH405" s="312"/>
      <c r="AI405" s="312"/>
      <c r="AJ405" s="312"/>
      <c r="AK405" s="312"/>
    </row>
    <row r="406" spans="1:37" x14ac:dyDescent="0.2">
      <c r="A406" s="312"/>
      <c r="B406" s="312"/>
      <c r="C406" s="313"/>
      <c r="D406" s="312"/>
      <c r="E406" s="312"/>
      <c r="F406" s="312"/>
      <c r="G406" s="312"/>
      <c r="H406" s="312"/>
      <c r="I406" s="312"/>
      <c r="J406" s="312"/>
      <c r="K406" s="312"/>
      <c r="L406" s="312"/>
      <c r="M406" s="312"/>
      <c r="N406" s="312"/>
      <c r="O406" s="312"/>
      <c r="P406" s="312"/>
      <c r="Q406" s="312"/>
      <c r="R406" s="312"/>
      <c r="S406" s="312"/>
      <c r="T406" s="312"/>
      <c r="U406" s="312"/>
      <c r="V406" s="312"/>
      <c r="W406" s="312"/>
      <c r="X406" s="312"/>
      <c r="Y406" s="312"/>
      <c r="Z406" s="312"/>
      <c r="AA406" s="312"/>
      <c r="AB406" s="312"/>
      <c r="AC406" s="312"/>
      <c r="AD406" s="312"/>
      <c r="AE406" s="312"/>
      <c r="AF406" s="312"/>
      <c r="AG406" s="312"/>
      <c r="AH406" s="312"/>
      <c r="AI406" s="312"/>
      <c r="AJ406" s="312"/>
      <c r="AK406" s="312"/>
    </row>
    <row r="407" spans="1:37" x14ac:dyDescent="0.2">
      <c r="A407" s="312"/>
      <c r="B407" s="312"/>
      <c r="C407" s="313"/>
      <c r="D407" s="312"/>
      <c r="E407" s="312"/>
      <c r="F407" s="312"/>
      <c r="G407" s="312"/>
      <c r="H407" s="312"/>
      <c r="I407" s="312"/>
      <c r="J407" s="312"/>
      <c r="K407" s="312"/>
      <c r="L407" s="312"/>
      <c r="M407" s="312"/>
      <c r="N407" s="312"/>
      <c r="O407" s="312"/>
      <c r="P407" s="312"/>
      <c r="Q407" s="312"/>
      <c r="R407" s="312"/>
      <c r="S407" s="312"/>
      <c r="T407" s="312"/>
      <c r="U407" s="312"/>
      <c r="V407" s="312"/>
      <c r="W407" s="312"/>
      <c r="X407" s="312"/>
      <c r="Y407" s="312"/>
      <c r="Z407" s="312"/>
      <c r="AA407" s="312"/>
      <c r="AB407" s="312"/>
      <c r="AC407" s="312"/>
      <c r="AD407" s="312"/>
      <c r="AE407" s="312"/>
      <c r="AF407" s="312"/>
      <c r="AG407" s="312"/>
      <c r="AH407" s="312"/>
      <c r="AI407" s="312"/>
      <c r="AJ407" s="312"/>
      <c r="AK407" s="312"/>
    </row>
    <row r="408" spans="1:37" x14ac:dyDescent="0.2">
      <c r="A408" s="312"/>
      <c r="B408" s="312"/>
      <c r="C408" s="313"/>
      <c r="D408" s="312"/>
      <c r="E408" s="312"/>
      <c r="F408" s="312"/>
      <c r="G408" s="312"/>
      <c r="H408" s="312"/>
      <c r="I408" s="312"/>
      <c r="J408" s="312"/>
      <c r="K408" s="312"/>
      <c r="L408" s="312"/>
      <c r="M408" s="312"/>
      <c r="N408" s="312"/>
      <c r="O408" s="312"/>
      <c r="P408" s="312"/>
      <c r="Q408" s="312"/>
      <c r="R408" s="312"/>
      <c r="S408" s="312"/>
      <c r="T408" s="312"/>
      <c r="U408" s="312"/>
      <c r="V408" s="312"/>
      <c r="W408" s="312"/>
      <c r="X408" s="312"/>
      <c r="Y408" s="312"/>
      <c r="Z408" s="312"/>
      <c r="AA408" s="312"/>
      <c r="AB408" s="312"/>
      <c r="AC408" s="312"/>
      <c r="AD408" s="312"/>
      <c r="AE408" s="312"/>
      <c r="AF408" s="312"/>
      <c r="AG408" s="312"/>
      <c r="AH408" s="312"/>
      <c r="AI408" s="312"/>
      <c r="AJ408" s="312"/>
      <c r="AK408" s="312"/>
    </row>
    <row r="409" spans="1:37" x14ac:dyDescent="0.2">
      <c r="A409" s="312"/>
      <c r="B409" s="312"/>
      <c r="C409" s="313"/>
      <c r="D409" s="312"/>
      <c r="E409" s="312"/>
      <c r="F409" s="312"/>
      <c r="G409" s="312"/>
      <c r="H409" s="312"/>
      <c r="I409" s="312"/>
      <c r="J409" s="312"/>
      <c r="K409" s="312"/>
      <c r="L409" s="312"/>
      <c r="M409" s="312"/>
      <c r="N409" s="312"/>
      <c r="O409" s="312"/>
      <c r="P409" s="312"/>
      <c r="Q409" s="312"/>
      <c r="R409" s="312"/>
      <c r="S409" s="312"/>
      <c r="T409" s="312"/>
      <c r="U409" s="312"/>
      <c r="V409" s="312"/>
      <c r="W409" s="312"/>
      <c r="X409" s="312"/>
      <c r="Y409" s="312"/>
      <c r="Z409" s="312"/>
      <c r="AA409" s="312"/>
      <c r="AB409" s="312"/>
      <c r="AC409" s="312"/>
      <c r="AD409" s="312"/>
      <c r="AE409" s="312"/>
      <c r="AF409" s="312"/>
      <c r="AG409" s="312"/>
      <c r="AH409" s="312"/>
      <c r="AI409" s="312"/>
      <c r="AJ409" s="312"/>
      <c r="AK409" s="312"/>
    </row>
    <row r="410" spans="1:37" x14ac:dyDescent="0.2">
      <c r="A410" s="312"/>
      <c r="B410" s="312"/>
      <c r="C410" s="313"/>
      <c r="D410" s="312"/>
      <c r="E410" s="312"/>
      <c r="F410" s="312"/>
      <c r="G410" s="312"/>
      <c r="H410" s="312"/>
      <c r="I410" s="312"/>
      <c r="J410" s="312"/>
      <c r="K410" s="312"/>
      <c r="L410" s="312"/>
      <c r="M410" s="312"/>
      <c r="N410" s="312"/>
      <c r="O410" s="312"/>
      <c r="P410" s="312"/>
      <c r="Q410" s="312"/>
      <c r="R410" s="312"/>
      <c r="S410" s="312"/>
      <c r="T410" s="312"/>
      <c r="U410" s="312"/>
      <c r="V410" s="312"/>
      <c r="W410" s="312"/>
      <c r="X410" s="312"/>
      <c r="Y410" s="312"/>
      <c r="Z410" s="312"/>
      <c r="AA410" s="312"/>
      <c r="AB410" s="312"/>
      <c r="AC410" s="312"/>
      <c r="AD410" s="312"/>
      <c r="AE410" s="312"/>
      <c r="AF410" s="312"/>
      <c r="AG410" s="312"/>
      <c r="AH410" s="312"/>
      <c r="AI410" s="312"/>
      <c r="AJ410" s="312"/>
      <c r="AK410" s="312"/>
    </row>
    <row r="411" spans="1:37" x14ac:dyDescent="0.2">
      <c r="A411" s="312"/>
      <c r="B411" s="312"/>
      <c r="C411" s="313"/>
      <c r="D411" s="312"/>
      <c r="E411" s="312"/>
      <c r="F411" s="312"/>
      <c r="G411" s="312"/>
      <c r="H411" s="312"/>
      <c r="I411" s="312"/>
      <c r="J411" s="312"/>
      <c r="K411" s="312"/>
      <c r="L411" s="312"/>
      <c r="M411" s="312"/>
      <c r="N411" s="312"/>
      <c r="O411" s="312"/>
      <c r="P411" s="312"/>
      <c r="Q411" s="312"/>
      <c r="R411" s="312"/>
      <c r="S411" s="312"/>
      <c r="T411" s="312"/>
      <c r="U411" s="312"/>
      <c r="V411" s="312"/>
      <c r="W411" s="312"/>
      <c r="X411" s="312"/>
      <c r="Y411" s="312"/>
      <c r="Z411" s="312"/>
      <c r="AA411" s="312"/>
      <c r="AB411" s="312"/>
      <c r="AC411" s="312"/>
      <c r="AD411" s="312"/>
      <c r="AE411" s="312"/>
      <c r="AF411" s="312"/>
      <c r="AG411" s="312"/>
      <c r="AH411" s="312"/>
      <c r="AI411" s="312"/>
      <c r="AJ411" s="312"/>
      <c r="AK411" s="312"/>
    </row>
    <row r="412" spans="1:37" x14ac:dyDescent="0.2">
      <c r="A412" s="312"/>
      <c r="B412" s="312"/>
      <c r="C412" s="313"/>
      <c r="D412" s="312"/>
      <c r="E412" s="312"/>
      <c r="F412" s="312"/>
      <c r="G412" s="312"/>
      <c r="H412" s="312"/>
      <c r="I412" s="312"/>
      <c r="J412" s="312"/>
      <c r="K412" s="312"/>
      <c r="L412" s="312"/>
      <c r="M412" s="312"/>
      <c r="N412" s="312"/>
      <c r="O412" s="312"/>
      <c r="P412" s="312"/>
      <c r="Q412" s="312"/>
      <c r="R412" s="312"/>
      <c r="S412" s="312"/>
      <c r="T412" s="312"/>
      <c r="U412" s="312"/>
      <c r="V412" s="312"/>
      <c r="W412" s="312"/>
      <c r="X412" s="312"/>
      <c r="Y412" s="312"/>
      <c r="Z412" s="312"/>
      <c r="AA412" s="312"/>
      <c r="AB412" s="312"/>
      <c r="AC412" s="312"/>
      <c r="AD412" s="312"/>
      <c r="AE412" s="312"/>
      <c r="AF412" s="312"/>
      <c r="AG412" s="312"/>
      <c r="AH412" s="312"/>
      <c r="AI412" s="312"/>
      <c r="AJ412" s="312"/>
      <c r="AK412" s="312"/>
    </row>
    <row r="413" spans="1:37" x14ac:dyDescent="0.2">
      <c r="A413" s="312"/>
      <c r="B413" s="312"/>
      <c r="C413" s="313"/>
      <c r="D413" s="312"/>
      <c r="E413" s="312"/>
      <c r="F413" s="312"/>
      <c r="G413" s="312"/>
      <c r="H413" s="312"/>
      <c r="I413" s="312"/>
      <c r="J413" s="312"/>
      <c r="K413" s="312"/>
      <c r="L413" s="312"/>
      <c r="M413" s="312"/>
      <c r="N413" s="312"/>
      <c r="O413" s="312"/>
      <c r="P413" s="312"/>
      <c r="Q413" s="312"/>
      <c r="R413" s="312"/>
      <c r="S413" s="312"/>
      <c r="T413" s="312"/>
      <c r="U413" s="312"/>
      <c r="V413" s="312"/>
      <c r="W413" s="312"/>
      <c r="X413" s="312"/>
      <c r="Y413" s="312"/>
      <c r="Z413" s="312"/>
      <c r="AA413" s="312"/>
      <c r="AB413" s="312"/>
      <c r="AC413" s="312"/>
      <c r="AD413" s="312"/>
      <c r="AE413" s="312"/>
      <c r="AF413" s="312"/>
      <c r="AG413" s="312"/>
      <c r="AH413" s="312"/>
      <c r="AI413" s="312"/>
      <c r="AJ413" s="312"/>
      <c r="AK413" s="312"/>
    </row>
    <row r="414" spans="1:37" x14ac:dyDescent="0.2">
      <c r="A414" s="312"/>
      <c r="B414" s="312"/>
      <c r="C414" s="313"/>
      <c r="D414" s="312"/>
      <c r="E414" s="312"/>
      <c r="F414" s="312"/>
      <c r="G414" s="312"/>
      <c r="H414" s="312"/>
      <c r="I414" s="312"/>
      <c r="J414" s="312"/>
      <c r="K414" s="312"/>
      <c r="L414" s="312"/>
      <c r="M414" s="312"/>
      <c r="N414" s="312"/>
      <c r="O414" s="312"/>
      <c r="P414" s="312"/>
      <c r="Q414" s="312"/>
      <c r="R414" s="312"/>
      <c r="S414" s="312"/>
      <c r="T414" s="312"/>
      <c r="U414" s="312"/>
      <c r="V414" s="312"/>
      <c r="W414" s="312"/>
      <c r="X414" s="312"/>
      <c r="Y414" s="312"/>
      <c r="Z414" s="312"/>
      <c r="AA414" s="312"/>
      <c r="AB414" s="312"/>
      <c r="AC414" s="312"/>
      <c r="AD414" s="312"/>
      <c r="AE414" s="312"/>
      <c r="AF414" s="312"/>
      <c r="AG414" s="312"/>
      <c r="AH414" s="312"/>
      <c r="AI414" s="312"/>
      <c r="AJ414" s="312"/>
      <c r="AK414" s="312"/>
    </row>
    <row r="415" spans="1:37" x14ac:dyDescent="0.2">
      <c r="A415" s="312"/>
      <c r="B415" s="312"/>
      <c r="C415" s="313"/>
      <c r="D415" s="312"/>
      <c r="E415" s="312"/>
      <c r="F415" s="312"/>
      <c r="G415" s="312"/>
      <c r="H415" s="312"/>
      <c r="I415" s="312"/>
      <c r="J415" s="312"/>
      <c r="K415" s="312"/>
      <c r="L415" s="312"/>
      <c r="M415" s="312"/>
      <c r="N415" s="312"/>
      <c r="O415" s="312"/>
      <c r="P415" s="312"/>
      <c r="Q415" s="312"/>
      <c r="R415" s="312"/>
      <c r="S415" s="312"/>
      <c r="T415" s="312"/>
      <c r="U415" s="312"/>
      <c r="V415" s="312"/>
      <c r="W415" s="312"/>
      <c r="X415" s="312"/>
      <c r="Y415" s="312"/>
      <c r="Z415" s="312"/>
      <c r="AA415" s="312"/>
      <c r="AB415" s="312"/>
      <c r="AC415" s="312"/>
      <c r="AD415" s="312"/>
      <c r="AE415" s="312"/>
      <c r="AF415" s="312"/>
      <c r="AG415" s="312"/>
      <c r="AH415" s="312"/>
      <c r="AI415" s="312"/>
      <c r="AJ415" s="312"/>
      <c r="AK415" s="312"/>
    </row>
    <row r="416" spans="1:37" x14ac:dyDescent="0.2">
      <c r="A416" s="312"/>
      <c r="B416" s="312"/>
      <c r="C416" s="313"/>
      <c r="D416" s="312"/>
      <c r="E416" s="312"/>
      <c r="F416" s="312"/>
      <c r="G416" s="312"/>
      <c r="H416" s="312"/>
      <c r="I416" s="312"/>
      <c r="J416" s="312"/>
      <c r="K416" s="312"/>
      <c r="L416" s="312"/>
      <c r="M416" s="312"/>
      <c r="N416" s="312"/>
      <c r="O416" s="312"/>
      <c r="P416" s="312"/>
      <c r="Q416" s="312"/>
      <c r="R416" s="312"/>
      <c r="S416" s="312"/>
      <c r="T416" s="312"/>
      <c r="U416" s="312"/>
      <c r="V416" s="312"/>
      <c r="W416" s="312"/>
      <c r="X416" s="312"/>
      <c r="Y416" s="312"/>
      <c r="Z416" s="312"/>
      <c r="AA416" s="312"/>
      <c r="AB416" s="312"/>
      <c r="AC416" s="312"/>
      <c r="AD416" s="312"/>
      <c r="AE416" s="312"/>
      <c r="AF416" s="312"/>
      <c r="AG416" s="312"/>
      <c r="AH416" s="312"/>
      <c r="AI416" s="312"/>
      <c r="AJ416" s="312"/>
      <c r="AK416" s="312"/>
    </row>
    <row r="417" spans="1:37" x14ac:dyDescent="0.2">
      <c r="A417" s="312"/>
      <c r="B417" s="312"/>
      <c r="C417" s="313"/>
      <c r="D417" s="312"/>
      <c r="E417" s="312"/>
      <c r="F417" s="312"/>
      <c r="G417" s="312"/>
      <c r="H417" s="312"/>
      <c r="I417" s="312"/>
      <c r="J417" s="312"/>
      <c r="K417" s="312"/>
      <c r="L417" s="312"/>
      <c r="M417" s="312"/>
      <c r="N417" s="312"/>
      <c r="O417" s="312"/>
      <c r="P417" s="312"/>
      <c r="Q417" s="312"/>
      <c r="R417" s="312"/>
      <c r="S417" s="312"/>
      <c r="T417" s="312"/>
      <c r="U417" s="312"/>
      <c r="V417" s="312"/>
      <c r="W417" s="312"/>
      <c r="X417" s="312"/>
      <c r="Y417" s="312"/>
      <c r="Z417" s="312"/>
      <c r="AA417" s="312"/>
      <c r="AB417" s="312"/>
      <c r="AC417" s="312"/>
      <c r="AD417" s="312"/>
      <c r="AE417" s="312"/>
      <c r="AF417" s="312"/>
      <c r="AG417" s="312"/>
      <c r="AH417" s="312"/>
      <c r="AI417" s="312"/>
      <c r="AJ417" s="312"/>
      <c r="AK417" s="312"/>
    </row>
    <row r="418" spans="1:37" x14ac:dyDescent="0.2">
      <c r="A418" s="312"/>
      <c r="B418" s="312"/>
      <c r="C418" s="313"/>
      <c r="D418" s="312"/>
      <c r="E418" s="312"/>
      <c r="F418" s="312"/>
      <c r="G418" s="312"/>
      <c r="H418" s="312"/>
      <c r="I418" s="312"/>
      <c r="J418" s="312"/>
      <c r="K418" s="312"/>
      <c r="L418" s="312"/>
      <c r="M418" s="312"/>
      <c r="N418" s="312"/>
      <c r="O418" s="312"/>
      <c r="P418" s="312"/>
      <c r="Q418" s="312"/>
      <c r="R418" s="312"/>
      <c r="S418" s="312"/>
      <c r="T418" s="312"/>
      <c r="U418" s="312"/>
      <c r="V418" s="312"/>
      <c r="W418" s="312"/>
      <c r="X418" s="312"/>
      <c r="Y418" s="312"/>
      <c r="Z418" s="312"/>
      <c r="AA418" s="312"/>
      <c r="AB418" s="312"/>
      <c r="AC418" s="312"/>
      <c r="AD418" s="312"/>
      <c r="AE418" s="312"/>
      <c r="AF418" s="312"/>
      <c r="AG418" s="312"/>
      <c r="AH418" s="312"/>
      <c r="AI418" s="312"/>
      <c r="AJ418" s="312"/>
      <c r="AK418" s="312"/>
    </row>
    <row r="419" spans="1:37" x14ac:dyDescent="0.2">
      <c r="A419" s="312"/>
      <c r="B419" s="312"/>
      <c r="C419" s="313"/>
      <c r="D419" s="312"/>
      <c r="E419" s="312"/>
      <c r="F419" s="312"/>
      <c r="G419" s="312"/>
      <c r="H419" s="312"/>
      <c r="I419" s="312"/>
      <c r="J419" s="312"/>
      <c r="K419" s="312"/>
      <c r="L419" s="312"/>
      <c r="M419" s="312"/>
      <c r="N419" s="312"/>
      <c r="O419" s="312"/>
      <c r="P419" s="312"/>
      <c r="Q419" s="312"/>
      <c r="R419" s="312"/>
      <c r="S419" s="312"/>
      <c r="T419" s="312"/>
      <c r="U419" s="312"/>
      <c r="V419" s="312"/>
      <c r="W419" s="312"/>
      <c r="X419" s="312"/>
      <c r="Y419" s="312"/>
      <c r="Z419" s="312"/>
      <c r="AA419" s="312"/>
      <c r="AB419" s="312"/>
      <c r="AC419" s="312"/>
      <c r="AD419" s="312"/>
      <c r="AE419" s="312"/>
      <c r="AF419" s="312"/>
      <c r="AG419" s="312"/>
      <c r="AH419" s="312"/>
      <c r="AI419" s="312"/>
      <c r="AJ419" s="312"/>
      <c r="AK419" s="312"/>
    </row>
    <row r="420" spans="1:37" x14ac:dyDescent="0.2">
      <c r="A420" s="312"/>
      <c r="B420" s="312"/>
      <c r="C420" s="313"/>
      <c r="D420" s="312"/>
      <c r="E420" s="312"/>
      <c r="F420" s="312"/>
      <c r="G420" s="312"/>
      <c r="H420" s="312"/>
      <c r="I420" s="312"/>
      <c r="J420" s="312"/>
      <c r="K420" s="312"/>
      <c r="L420" s="312"/>
      <c r="M420" s="312"/>
      <c r="N420" s="312"/>
      <c r="O420" s="312"/>
      <c r="P420" s="312"/>
      <c r="Q420" s="312"/>
      <c r="R420" s="312"/>
      <c r="S420" s="312"/>
      <c r="T420" s="312"/>
      <c r="U420" s="312"/>
      <c r="V420" s="312"/>
      <c r="W420" s="312"/>
      <c r="X420" s="312"/>
      <c r="Y420" s="312"/>
      <c r="Z420" s="312"/>
      <c r="AA420" s="312"/>
      <c r="AB420" s="312"/>
      <c r="AC420" s="312"/>
      <c r="AD420" s="312"/>
      <c r="AE420" s="312"/>
      <c r="AF420" s="312"/>
      <c r="AG420" s="312"/>
      <c r="AH420" s="312"/>
      <c r="AI420" s="312"/>
      <c r="AJ420" s="312"/>
      <c r="AK420" s="312"/>
    </row>
    <row r="421" spans="1:37" x14ac:dyDescent="0.2">
      <c r="A421" s="312"/>
      <c r="B421" s="312"/>
      <c r="C421" s="313"/>
      <c r="D421" s="312"/>
      <c r="E421" s="312"/>
      <c r="F421" s="312"/>
      <c r="G421" s="312"/>
      <c r="H421" s="312"/>
      <c r="I421" s="312"/>
      <c r="J421" s="312"/>
      <c r="K421" s="312"/>
      <c r="L421" s="312"/>
      <c r="M421" s="312"/>
      <c r="N421" s="312"/>
      <c r="O421" s="312"/>
      <c r="P421" s="312"/>
      <c r="Q421" s="312"/>
      <c r="R421" s="312"/>
      <c r="S421" s="312"/>
      <c r="T421" s="312"/>
      <c r="U421" s="312"/>
      <c r="V421" s="312"/>
      <c r="W421" s="312"/>
      <c r="X421" s="312"/>
      <c r="Y421" s="312"/>
      <c r="Z421" s="312"/>
      <c r="AA421" s="312"/>
      <c r="AB421" s="312"/>
      <c r="AC421" s="312"/>
      <c r="AD421" s="312"/>
      <c r="AE421" s="312"/>
      <c r="AF421" s="312"/>
      <c r="AG421" s="312"/>
      <c r="AH421" s="312"/>
      <c r="AI421" s="312"/>
      <c r="AJ421" s="312"/>
      <c r="AK421" s="312"/>
    </row>
    <row r="422" spans="1:37" x14ac:dyDescent="0.2">
      <c r="A422" s="312"/>
      <c r="B422" s="312"/>
      <c r="C422" s="313"/>
      <c r="D422" s="312"/>
      <c r="E422" s="312"/>
      <c r="F422" s="312"/>
      <c r="G422" s="312"/>
      <c r="H422" s="312"/>
      <c r="I422" s="312"/>
      <c r="J422" s="312"/>
      <c r="K422" s="312"/>
      <c r="L422" s="312"/>
      <c r="M422" s="312"/>
      <c r="N422" s="312"/>
      <c r="O422" s="312"/>
      <c r="P422" s="312"/>
      <c r="Q422" s="312"/>
      <c r="R422" s="312"/>
      <c r="S422" s="312"/>
      <c r="T422" s="312"/>
      <c r="U422" s="312"/>
      <c r="V422" s="312"/>
      <c r="W422" s="312"/>
      <c r="X422" s="312"/>
      <c r="Y422" s="312"/>
      <c r="Z422" s="312"/>
      <c r="AA422" s="312"/>
      <c r="AB422" s="312"/>
      <c r="AC422" s="312"/>
      <c r="AD422" s="312"/>
      <c r="AE422" s="312"/>
      <c r="AF422" s="312"/>
      <c r="AG422" s="312"/>
      <c r="AH422" s="312"/>
      <c r="AI422" s="312"/>
      <c r="AJ422" s="312"/>
      <c r="AK422" s="312"/>
    </row>
    <row r="423" spans="1:37" x14ac:dyDescent="0.2">
      <c r="A423" s="312"/>
      <c r="B423" s="312"/>
      <c r="C423" s="313"/>
      <c r="D423" s="312"/>
      <c r="E423" s="312"/>
      <c r="F423" s="312"/>
      <c r="G423" s="312"/>
      <c r="H423" s="312"/>
      <c r="I423" s="312"/>
      <c r="J423" s="312"/>
      <c r="K423" s="312"/>
      <c r="L423" s="312"/>
      <c r="M423" s="312"/>
      <c r="N423" s="312"/>
      <c r="O423" s="312"/>
      <c r="P423" s="312"/>
      <c r="Q423" s="312"/>
      <c r="R423" s="312"/>
      <c r="S423" s="312"/>
      <c r="T423" s="312"/>
      <c r="U423" s="312"/>
      <c r="V423" s="312"/>
      <c r="W423" s="312"/>
      <c r="X423" s="312"/>
      <c r="Y423" s="312"/>
      <c r="Z423" s="312"/>
      <c r="AA423" s="312"/>
      <c r="AB423" s="312"/>
      <c r="AC423" s="312"/>
      <c r="AD423" s="312"/>
      <c r="AE423" s="312"/>
      <c r="AF423" s="312"/>
      <c r="AG423" s="312"/>
      <c r="AH423" s="312"/>
      <c r="AI423" s="312"/>
      <c r="AJ423" s="312"/>
      <c r="AK423" s="312"/>
    </row>
    <row r="424" spans="1:37" x14ac:dyDescent="0.2">
      <c r="A424" s="312"/>
      <c r="B424" s="312"/>
      <c r="C424" s="313"/>
      <c r="D424" s="312"/>
      <c r="E424" s="312"/>
      <c r="F424" s="312"/>
      <c r="G424" s="312"/>
      <c r="H424" s="312"/>
      <c r="I424" s="312"/>
      <c r="J424" s="312"/>
      <c r="K424" s="312"/>
      <c r="L424" s="312"/>
      <c r="M424" s="312"/>
      <c r="N424" s="312"/>
      <c r="O424" s="312"/>
      <c r="P424" s="312"/>
      <c r="Q424" s="312"/>
      <c r="R424" s="312"/>
      <c r="S424" s="312"/>
      <c r="T424" s="312"/>
      <c r="U424" s="312"/>
      <c r="V424" s="312"/>
      <c r="W424" s="312"/>
      <c r="X424" s="312"/>
      <c r="Y424" s="312"/>
      <c r="Z424" s="312"/>
      <c r="AA424" s="312"/>
      <c r="AB424" s="312"/>
      <c r="AC424" s="312"/>
      <c r="AD424" s="312"/>
      <c r="AE424" s="312"/>
      <c r="AF424" s="312"/>
      <c r="AG424" s="312"/>
      <c r="AH424" s="312"/>
      <c r="AI424" s="312"/>
      <c r="AJ424" s="312"/>
      <c r="AK424" s="312"/>
    </row>
    <row r="425" spans="1:37" x14ac:dyDescent="0.2">
      <c r="A425" s="312"/>
      <c r="B425" s="312"/>
      <c r="C425" s="313"/>
      <c r="D425" s="312"/>
      <c r="E425" s="312"/>
      <c r="F425" s="312"/>
      <c r="G425" s="312"/>
      <c r="H425" s="312"/>
      <c r="I425" s="312"/>
      <c r="J425" s="312"/>
      <c r="K425" s="312"/>
      <c r="L425" s="312"/>
      <c r="M425" s="312"/>
      <c r="N425" s="312"/>
      <c r="O425" s="312"/>
      <c r="P425" s="312"/>
      <c r="Q425" s="312"/>
      <c r="R425" s="312"/>
      <c r="S425" s="312"/>
      <c r="T425" s="312"/>
      <c r="U425" s="312"/>
      <c r="V425" s="312"/>
      <c r="W425" s="312"/>
      <c r="X425" s="312"/>
      <c r="Y425" s="312"/>
      <c r="Z425" s="312"/>
      <c r="AA425" s="312"/>
      <c r="AB425" s="312"/>
      <c r="AC425" s="312"/>
      <c r="AD425" s="312"/>
      <c r="AE425" s="312"/>
      <c r="AF425" s="312"/>
      <c r="AG425" s="312"/>
      <c r="AH425" s="312"/>
      <c r="AI425" s="312"/>
      <c r="AJ425" s="312"/>
      <c r="AK425" s="312"/>
    </row>
    <row r="426" spans="1:37" x14ac:dyDescent="0.2">
      <c r="A426" s="312"/>
      <c r="B426" s="312"/>
      <c r="C426" s="313"/>
      <c r="D426" s="312"/>
      <c r="E426" s="312"/>
      <c r="F426" s="312"/>
      <c r="G426" s="312"/>
      <c r="H426" s="312"/>
      <c r="I426" s="312"/>
      <c r="J426" s="312"/>
      <c r="K426" s="312"/>
      <c r="L426" s="312"/>
      <c r="M426" s="312"/>
      <c r="N426" s="312"/>
      <c r="O426" s="312"/>
      <c r="P426" s="312"/>
      <c r="Q426" s="312"/>
      <c r="R426" s="312"/>
      <c r="S426" s="312"/>
      <c r="T426" s="312"/>
      <c r="U426" s="312"/>
      <c r="V426" s="312"/>
      <c r="W426" s="312"/>
      <c r="X426" s="312"/>
      <c r="Y426" s="312"/>
      <c r="Z426" s="312"/>
      <c r="AA426" s="312"/>
      <c r="AB426" s="312"/>
      <c r="AC426" s="312"/>
      <c r="AD426" s="312"/>
      <c r="AE426" s="312"/>
      <c r="AF426" s="312"/>
      <c r="AG426" s="312"/>
      <c r="AH426" s="312"/>
      <c r="AI426" s="312"/>
      <c r="AJ426" s="312"/>
      <c r="AK426" s="312"/>
    </row>
    <row r="427" spans="1:37" x14ac:dyDescent="0.2">
      <c r="A427" s="312"/>
      <c r="B427" s="312"/>
      <c r="C427" s="313"/>
      <c r="D427" s="312"/>
      <c r="E427" s="312"/>
      <c r="F427" s="312"/>
      <c r="G427" s="312"/>
      <c r="H427" s="312"/>
      <c r="I427" s="312"/>
      <c r="J427" s="312"/>
      <c r="K427" s="312"/>
      <c r="L427" s="312"/>
      <c r="M427" s="312"/>
      <c r="N427" s="312"/>
      <c r="O427" s="312"/>
      <c r="P427" s="312"/>
      <c r="Q427" s="312"/>
      <c r="R427" s="312"/>
      <c r="S427" s="312"/>
      <c r="T427" s="312"/>
      <c r="U427" s="312"/>
      <c r="V427" s="312"/>
      <c r="W427" s="312"/>
      <c r="X427" s="312"/>
      <c r="Y427" s="312"/>
      <c r="Z427" s="312"/>
      <c r="AA427" s="312"/>
      <c r="AB427" s="312"/>
      <c r="AC427" s="312"/>
      <c r="AD427" s="312"/>
      <c r="AE427" s="312"/>
      <c r="AF427" s="312"/>
      <c r="AG427" s="312"/>
      <c r="AH427" s="312"/>
      <c r="AI427" s="312"/>
      <c r="AJ427" s="312"/>
      <c r="AK427" s="312"/>
    </row>
    <row r="428" spans="1:37" x14ac:dyDescent="0.2">
      <c r="A428" s="312"/>
      <c r="B428" s="312"/>
      <c r="C428" s="313"/>
      <c r="D428" s="312"/>
      <c r="E428" s="312"/>
      <c r="F428" s="312"/>
      <c r="G428" s="312"/>
      <c r="H428" s="312"/>
      <c r="I428" s="312"/>
      <c r="J428" s="312"/>
      <c r="K428" s="312"/>
      <c r="L428" s="312"/>
      <c r="M428" s="312"/>
      <c r="N428" s="312"/>
      <c r="O428" s="312"/>
      <c r="P428" s="312"/>
      <c r="Q428" s="312"/>
      <c r="R428" s="312"/>
      <c r="S428" s="312"/>
      <c r="T428" s="312"/>
      <c r="U428" s="312"/>
      <c r="V428" s="312"/>
      <c r="W428" s="312"/>
      <c r="X428" s="312"/>
      <c r="Y428" s="312"/>
      <c r="Z428" s="312"/>
      <c r="AA428" s="312"/>
      <c r="AB428" s="312"/>
      <c r="AC428" s="312"/>
      <c r="AD428" s="312"/>
      <c r="AE428" s="312"/>
      <c r="AF428" s="312"/>
      <c r="AG428" s="312"/>
      <c r="AH428" s="312"/>
      <c r="AI428" s="312"/>
      <c r="AJ428" s="312"/>
      <c r="AK428" s="312"/>
    </row>
    <row r="429" spans="1:37" x14ac:dyDescent="0.2">
      <c r="A429" s="312"/>
      <c r="B429" s="312"/>
      <c r="C429" s="313"/>
      <c r="D429" s="312"/>
      <c r="E429" s="312"/>
      <c r="F429" s="312"/>
      <c r="G429" s="312"/>
      <c r="H429" s="312"/>
      <c r="I429" s="312"/>
      <c r="J429" s="312"/>
      <c r="K429" s="312"/>
      <c r="L429" s="312"/>
      <c r="M429" s="312"/>
      <c r="N429" s="312"/>
      <c r="O429" s="312"/>
      <c r="P429" s="312"/>
      <c r="Q429" s="312"/>
      <c r="R429" s="312"/>
      <c r="S429" s="312"/>
      <c r="T429" s="312"/>
      <c r="U429" s="312"/>
      <c r="V429" s="312"/>
      <c r="W429" s="312"/>
      <c r="X429" s="312"/>
      <c r="Y429" s="312"/>
      <c r="Z429" s="312"/>
      <c r="AA429" s="312"/>
      <c r="AB429" s="312"/>
      <c r="AC429" s="312"/>
      <c r="AD429" s="312"/>
      <c r="AE429" s="312"/>
      <c r="AF429" s="312"/>
      <c r="AG429" s="312"/>
      <c r="AH429" s="312"/>
      <c r="AI429" s="312"/>
      <c r="AJ429" s="312"/>
      <c r="AK429" s="312"/>
    </row>
    <row r="430" spans="1:37" x14ac:dyDescent="0.2">
      <c r="A430" s="312"/>
      <c r="B430" s="312"/>
      <c r="C430" s="313"/>
      <c r="D430" s="312"/>
      <c r="E430" s="312"/>
      <c r="F430" s="312"/>
      <c r="G430" s="312"/>
      <c r="H430" s="312"/>
      <c r="I430" s="312"/>
      <c r="J430" s="312"/>
      <c r="K430" s="312"/>
      <c r="L430" s="312"/>
      <c r="M430" s="312"/>
      <c r="N430" s="312"/>
      <c r="O430" s="312"/>
      <c r="P430" s="312"/>
      <c r="Q430" s="312"/>
      <c r="R430" s="312"/>
      <c r="S430" s="312"/>
      <c r="T430" s="312"/>
      <c r="U430" s="312"/>
      <c r="V430" s="312"/>
      <c r="W430" s="312"/>
      <c r="X430" s="312"/>
      <c r="Y430" s="312"/>
      <c r="Z430" s="312"/>
      <c r="AA430" s="312"/>
      <c r="AB430" s="312"/>
      <c r="AC430" s="312"/>
      <c r="AD430" s="312"/>
      <c r="AE430" s="312"/>
      <c r="AF430" s="312"/>
      <c r="AG430" s="312"/>
      <c r="AH430" s="312"/>
      <c r="AI430" s="312"/>
      <c r="AJ430" s="312"/>
      <c r="AK430" s="312"/>
    </row>
    <row r="431" spans="1:37" x14ac:dyDescent="0.2">
      <c r="A431" s="312"/>
      <c r="B431" s="312"/>
      <c r="C431" s="313"/>
      <c r="D431" s="312"/>
      <c r="E431" s="312"/>
      <c r="F431" s="312"/>
      <c r="G431" s="312"/>
      <c r="H431" s="312"/>
      <c r="I431" s="312"/>
      <c r="J431" s="312"/>
      <c r="K431" s="312"/>
      <c r="L431" s="312"/>
      <c r="M431" s="312"/>
      <c r="N431" s="312"/>
      <c r="O431" s="312"/>
      <c r="P431" s="312"/>
      <c r="Q431" s="312"/>
      <c r="R431" s="312"/>
      <c r="S431" s="312"/>
      <c r="T431" s="312"/>
      <c r="U431" s="312"/>
      <c r="V431" s="312"/>
      <c r="W431" s="312"/>
      <c r="X431" s="312"/>
      <c r="Y431" s="312"/>
      <c r="Z431" s="312"/>
      <c r="AA431" s="312"/>
      <c r="AB431" s="312"/>
      <c r="AC431" s="312"/>
      <c r="AD431" s="312"/>
      <c r="AE431" s="312"/>
      <c r="AF431" s="312"/>
      <c r="AG431" s="312"/>
      <c r="AH431" s="312"/>
      <c r="AI431" s="312"/>
      <c r="AJ431" s="312"/>
      <c r="AK431" s="312"/>
    </row>
    <row r="432" spans="1:37" x14ac:dyDescent="0.2">
      <c r="A432" s="312"/>
      <c r="B432" s="312"/>
      <c r="C432" s="313"/>
      <c r="D432" s="312"/>
      <c r="E432" s="312"/>
      <c r="F432" s="312"/>
      <c r="G432" s="312"/>
      <c r="H432" s="312"/>
      <c r="I432" s="312"/>
      <c r="J432" s="312"/>
      <c r="K432" s="312"/>
      <c r="L432" s="312"/>
      <c r="M432" s="312"/>
      <c r="N432" s="312"/>
      <c r="O432" s="312"/>
      <c r="P432" s="312"/>
      <c r="Q432" s="312"/>
      <c r="R432" s="312"/>
      <c r="S432" s="312"/>
      <c r="T432" s="312"/>
      <c r="U432" s="312"/>
      <c r="V432" s="312"/>
      <c r="W432" s="312"/>
      <c r="X432" s="312"/>
      <c r="Y432" s="312"/>
      <c r="Z432" s="312"/>
      <c r="AA432" s="312"/>
      <c r="AB432" s="312"/>
      <c r="AC432" s="312"/>
      <c r="AD432" s="312"/>
      <c r="AE432" s="312"/>
      <c r="AF432" s="312"/>
      <c r="AG432" s="312"/>
      <c r="AH432" s="312"/>
      <c r="AI432" s="312"/>
      <c r="AJ432" s="312"/>
      <c r="AK432" s="312"/>
    </row>
    <row r="433" spans="1:37" x14ac:dyDescent="0.2">
      <c r="A433" s="312"/>
      <c r="B433" s="312"/>
      <c r="C433" s="313"/>
      <c r="D433" s="312"/>
      <c r="E433" s="312"/>
      <c r="F433" s="312"/>
      <c r="G433" s="312"/>
      <c r="H433" s="312"/>
      <c r="I433" s="312"/>
      <c r="J433" s="312"/>
      <c r="K433" s="312"/>
      <c r="L433" s="312"/>
      <c r="M433" s="312"/>
      <c r="N433" s="312"/>
      <c r="O433" s="312"/>
      <c r="P433" s="312"/>
      <c r="Q433" s="312"/>
      <c r="R433" s="312"/>
      <c r="S433" s="312"/>
      <c r="T433" s="312"/>
      <c r="U433" s="312"/>
      <c r="V433" s="312"/>
      <c r="W433" s="312"/>
      <c r="X433" s="312"/>
      <c r="Y433" s="312"/>
      <c r="Z433" s="312"/>
      <c r="AA433" s="312"/>
      <c r="AB433" s="312"/>
      <c r="AC433" s="312"/>
      <c r="AD433" s="312"/>
      <c r="AE433" s="312"/>
      <c r="AF433" s="312"/>
      <c r="AG433" s="312"/>
      <c r="AH433" s="312"/>
      <c r="AI433" s="312"/>
      <c r="AJ433" s="312"/>
      <c r="AK433" s="312"/>
    </row>
    <row r="434" spans="1:37" x14ac:dyDescent="0.2">
      <c r="A434" s="312"/>
      <c r="B434" s="312"/>
      <c r="C434" s="313"/>
      <c r="D434" s="312"/>
      <c r="E434" s="312"/>
      <c r="F434" s="312"/>
      <c r="G434" s="312"/>
      <c r="H434" s="312"/>
      <c r="I434" s="312"/>
      <c r="J434" s="312"/>
      <c r="K434" s="312"/>
      <c r="L434" s="312"/>
      <c r="M434" s="312"/>
      <c r="N434" s="312"/>
      <c r="O434" s="312"/>
      <c r="P434" s="312"/>
      <c r="Q434" s="312"/>
      <c r="R434" s="312"/>
      <c r="S434" s="312"/>
      <c r="T434" s="312"/>
      <c r="U434" s="312"/>
      <c r="V434" s="312"/>
      <c r="W434" s="312"/>
      <c r="X434" s="312"/>
      <c r="Y434" s="312"/>
      <c r="Z434" s="312"/>
      <c r="AA434" s="312"/>
      <c r="AB434" s="312"/>
      <c r="AC434" s="312"/>
      <c r="AD434" s="312"/>
      <c r="AE434" s="312"/>
      <c r="AF434" s="312"/>
      <c r="AG434" s="312"/>
      <c r="AH434" s="312"/>
      <c r="AI434" s="312"/>
      <c r="AJ434" s="312"/>
      <c r="AK434" s="312"/>
    </row>
    <row r="435" spans="1:37" x14ac:dyDescent="0.2">
      <c r="A435" s="312"/>
      <c r="B435" s="312"/>
      <c r="C435" s="313"/>
      <c r="D435" s="312"/>
      <c r="E435" s="312"/>
      <c r="F435" s="312"/>
      <c r="G435" s="312"/>
      <c r="H435" s="312"/>
      <c r="I435" s="312"/>
      <c r="J435" s="312"/>
      <c r="K435" s="312"/>
      <c r="L435" s="312"/>
      <c r="M435" s="312"/>
      <c r="N435" s="312"/>
      <c r="O435" s="312"/>
      <c r="P435" s="312"/>
      <c r="Q435" s="312"/>
      <c r="R435" s="312"/>
      <c r="S435" s="312"/>
      <c r="T435" s="312"/>
      <c r="U435" s="312"/>
      <c r="V435" s="312"/>
      <c r="W435" s="312"/>
      <c r="X435" s="312"/>
      <c r="Y435" s="312"/>
      <c r="Z435" s="312"/>
      <c r="AA435" s="312"/>
      <c r="AB435" s="312"/>
      <c r="AC435" s="312"/>
      <c r="AD435" s="312"/>
      <c r="AE435" s="312"/>
      <c r="AF435" s="312"/>
      <c r="AG435" s="312"/>
      <c r="AH435" s="312"/>
      <c r="AI435" s="312"/>
      <c r="AJ435" s="312"/>
      <c r="AK435" s="312"/>
    </row>
    <row r="436" spans="1:37" x14ac:dyDescent="0.2">
      <c r="A436" s="312"/>
      <c r="B436" s="312"/>
      <c r="C436" s="313"/>
      <c r="D436" s="312"/>
      <c r="E436" s="312"/>
      <c r="F436" s="312"/>
      <c r="G436" s="312"/>
      <c r="H436" s="312"/>
      <c r="I436" s="312"/>
      <c r="J436" s="312"/>
      <c r="K436" s="312"/>
      <c r="L436" s="312"/>
      <c r="M436" s="312"/>
      <c r="N436" s="312"/>
      <c r="O436" s="312"/>
      <c r="P436" s="312"/>
      <c r="Q436" s="312"/>
      <c r="R436" s="312"/>
      <c r="S436" s="312"/>
      <c r="T436" s="312"/>
      <c r="U436" s="312"/>
      <c r="V436" s="312"/>
      <c r="W436" s="312"/>
      <c r="X436" s="312"/>
      <c r="Y436" s="312"/>
      <c r="Z436" s="312"/>
      <c r="AA436" s="312"/>
      <c r="AB436" s="312"/>
      <c r="AC436" s="312"/>
      <c r="AD436" s="312"/>
      <c r="AE436" s="312"/>
      <c r="AF436" s="312"/>
      <c r="AG436" s="312"/>
      <c r="AH436" s="312"/>
      <c r="AI436" s="312"/>
      <c r="AJ436" s="312"/>
      <c r="AK436" s="312"/>
    </row>
    <row r="437" spans="1:37" x14ac:dyDescent="0.2">
      <c r="A437" s="312"/>
      <c r="B437" s="312"/>
      <c r="C437" s="313"/>
      <c r="D437" s="312"/>
      <c r="E437" s="312"/>
      <c r="F437" s="312"/>
      <c r="G437" s="312"/>
      <c r="H437" s="312"/>
      <c r="I437" s="312"/>
      <c r="J437" s="312"/>
      <c r="K437" s="312"/>
      <c r="L437" s="312"/>
      <c r="M437" s="312"/>
      <c r="N437" s="312"/>
      <c r="O437" s="312"/>
      <c r="P437" s="312"/>
      <c r="Q437" s="312"/>
      <c r="R437" s="312"/>
      <c r="S437" s="312"/>
      <c r="T437" s="312"/>
      <c r="U437" s="312"/>
      <c r="V437" s="312"/>
      <c r="W437" s="312"/>
      <c r="X437" s="312"/>
      <c r="Y437" s="312"/>
      <c r="Z437" s="312"/>
      <c r="AA437" s="312"/>
      <c r="AB437" s="312"/>
      <c r="AC437" s="312"/>
      <c r="AD437" s="312"/>
      <c r="AE437" s="312"/>
      <c r="AF437" s="312"/>
      <c r="AG437" s="312"/>
      <c r="AH437" s="312"/>
      <c r="AI437" s="312"/>
      <c r="AJ437" s="312"/>
      <c r="AK437" s="312"/>
    </row>
    <row r="438" spans="1:37" x14ac:dyDescent="0.2">
      <c r="A438" s="312"/>
      <c r="B438" s="312"/>
      <c r="C438" s="313"/>
      <c r="D438" s="312"/>
      <c r="E438" s="312"/>
      <c r="F438" s="312"/>
      <c r="G438" s="312"/>
      <c r="H438" s="312"/>
      <c r="I438" s="312"/>
      <c r="J438" s="312"/>
      <c r="K438" s="312"/>
      <c r="L438" s="312"/>
      <c r="M438" s="312"/>
      <c r="N438" s="312"/>
      <c r="O438" s="312"/>
      <c r="P438" s="312"/>
      <c r="Q438" s="312"/>
      <c r="R438" s="312"/>
      <c r="S438" s="312"/>
      <c r="T438" s="312"/>
      <c r="U438" s="312"/>
      <c r="V438" s="312"/>
      <c r="W438" s="312"/>
      <c r="X438" s="312"/>
      <c r="Y438" s="312"/>
      <c r="Z438" s="312"/>
      <c r="AA438" s="312"/>
      <c r="AB438" s="312"/>
      <c r="AC438" s="312"/>
      <c r="AD438" s="312"/>
      <c r="AE438" s="312"/>
      <c r="AF438" s="312"/>
      <c r="AG438" s="312"/>
      <c r="AH438" s="312"/>
      <c r="AI438" s="312"/>
      <c r="AJ438" s="312"/>
      <c r="AK438" s="312"/>
    </row>
    <row r="439" spans="1:37" x14ac:dyDescent="0.2">
      <c r="A439" s="312"/>
      <c r="B439" s="312"/>
      <c r="C439" s="313"/>
      <c r="D439" s="312"/>
      <c r="E439" s="312"/>
      <c r="F439" s="312"/>
      <c r="G439" s="312"/>
      <c r="H439" s="312"/>
      <c r="I439" s="312"/>
      <c r="J439" s="312"/>
      <c r="K439" s="312"/>
      <c r="L439" s="312"/>
      <c r="M439" s="312"/>
      <c r="N439" s="312"/>
      <c r="O439" s="312"/>
      <c r="P439" s="312"/>
      <c r="Q439" s="312"/>
      <c r="R439" s="312"/>
      <c r="S439" s="312"/>
      <c r="T439" s="312"/>
      <c r="U439" s="312"/>
      <c r="V439" s="312"/>
      <c r="W439" s="312"/>
      <c r="X439" s="312"/>
      <c r="Y439" s="312"/>
      <c r="Z439" s="312"/>
      <c r="AA439" s="312"/>
      <c r="AB439" s="312"/>
      <c r="AC439" s="312"/>
      <c r="AD439" s="312"/>
      <c r="AE439" s="312"/>
      <c r="AF439" s="312"/>
      <c r="AG439" s="312"/>
      <c r="AH439" s="312"/>
      <c r="AI439" s="312"/>
      <c r="AJ439" s="312"/>
      <c r="AK439" s="312"/>
    </row>
    <row r="440" spans="1:37" x14ac:dyDescent="0.2">
      <c r="A440" s="312"/>
      <c r="B440" s="312"/>
      <c r="C440" s="313"/>
      <c r="D440" s="312"/>
      <c r="E440" s="312"/>
      <c r="F440" s="312"/>
      <c r="G440" s="312"/>
      <c r="H440" s="312"/>
      <c r="I440" s="312"/>
      <c r="J440" s="312"/>
      <c r="K440" s="312"/>
      <c r="L440" s="312"/>
      <c r="M440" s="312"/>
      <c r="N440" s="312"/>
      <c r="O440" s="312"/>
      <c r="P440" s="312"/>
      <c r="Q440" s="312"/>
      <c r="R440" s="312"/>
      <c r="S440" s="312"/>
      <c r="T440" s="312"/>
      <c r="U440" s="312"/>
      <c r="V440" s="312"/>
      <c r="W440" s="312"/>
      <c r="X440" s="312"/>
      <c r="Y440" s="312"/>
      <c r="Z440" s="312"/>
      <c r="AA440" s="312"/>
      <c r="AB440" s="312"/>
      <c r="AC440" s="312"/>
      <c r="AD440" s="312"/>
      <c r="AE440" s="312"/>
      <c r="AF440" s="312"/>
      <c r="AG440" s="312"/>
      <c r="AH440" s="312"/>
      <c r="AI440" s="312"/>
      <c r="AJ440" s="312"/>
      <c r="AK440" s="312"/>
    </row>
    <row r="441" spans="1:37" x14ac:dyDescent="0.2">
      <c r="A441" s="312"/>
      <c r="B441" s="312"/>
      <c r="C441" s="313"/>
      <c r="D441" s="312"/>
      <c r="E441" s="312"/>
      <c r="F441" s="312"/>
      <c r="G441" s="312"/>
      <c r="H441" s="312"/>
      <c r="I441" s="312"/>
      <c r="J441" s="312"/>
      <c r="K441" s="312"/>
      <c r="L441" s="312"/>
      <c r="M441" s="312"/>
      <c r="N441" s="312"/>
      <c r="O441" s="312"/>
      <c r="P441" s="312"/>
      <c r="Q441" s="312"/>
      <c r="R441" s="312"/>
      <c r="S441" s="312"/>
      <c r="T441" s="312"/>
      <c r="U441" s="312"/>
      <c r="V441" s="312"/>
      <c r="W441" s="312"/>
      <c r="X441" s="312"/>
      <c r="Y441" s="312"/>
      <c r="Z441" s="312"/>
      <c r="AA441" s="312"/>
      <c r="AB441" s="312"/>
      <c r="AC441" s="312"/>
      <c r="AD441" s="312"/>
      <c r="AE441" s="312"/>
      <c r="AF441" s="312"/>
      <c r="AG441" s="312"/>
      <c r="AH441" s="312"/>
      <c r="AI441" s="312"/>
      <c r="AJ441" s="312"/>
      <c r="AK441" s="312"/>
    </row>
    <row r="442" spans="1:37" x14ac:dyDescent="0.2">
      <c r="A442" s="312"/>
      <c r="B442" s="312"/>
      <c r="C442" s="313"/>
      <c r="D442" s="312"/>
      <c r="E442" s="312"/>
      <c r="F442" s="312"/>
      <c r="G442" s="312"/>
      <c r="H442" s="312"/>
      <c r="I442" s="312"/>
      <c r="J442" s="312"/>
      <c r="K442" s="312"/>
      <c r="L442" s="312"/>
      <c r="M442" s="312"/>
      <c r="N442" s="312"/>
      <c r="O442" s="312"/>
      <c r="P442" s="312"/>
      <c r="Q442" s="312"/>
      <c r="R442" s="312"/>
      <c r="S442" s="312"/>
      <c r="T442" s="312"/>
      <c r="U442" s="312"/>
      <c r="V442" s="312"/>
      <c r="W442" s="312"/>
      <c r="X442" s="312"/>
      <c r="Y442" s="312"/>
      <c r="Z442" s="312"/>
      <c r="AA442" s="312"/>
      <c r="AB442" s="312"/>
      <c r="AC442" s="312"/>
      <c r="AD442" s="312"/>
      <c r="AE442" s="312"/>
      <c r="AF442" s="312"/>
      <c r="AG442" s="312"/>
      <c r="AH442" s="312"/>
      <c r="AI442" s="312"/>
      <c r="AJ442" s="312"/>
      <c r="AK442" s="312"/>
    </row>
    <row r="443" spans="1:37" x14ac:dyDescent="0.2">
      <c r="A443" s="312"/>
      <c r="B443" s="312"/>
      <c r="C443" s="313"/>
      <c r="D443" s="312"/>
      <c r="E443" s="312"/>
      <c r="F443" s="312"/>
      <c r="G443" s="312"/>
      <c r="H443" s="312"/>
      <c r="I443" s="312"/>
      <c r="J443" s="312"/>
      <c r="K443" s="312"/>
      <c r="L443" s="312"/>
      <c r="M443" s="312"/>
      <c r="N443" s="312"/>
      <c r="O443" s="312"/>
      <c r="P443" s="312"/>
      <c r="Q443" s="312"/>
      <c r="R443" s="312"/>
      <c r="S443" s="312"/>
      <c r="T443" s="312"/>
      <c r="U443" s="312"/>
      <c r="V443" s="312"/>
      <c r="W443" s="312"/>
      <c r="X443" s="312"/>
      <c r="Y443" s="312"/>
      <c r="Z443" s="312"/>
      <c r="AA443" s="312"/>
      <c r="AB443" s="312"/>
      <c r="AC443" s="312"/>
      <c r="AD443" s="312"/>
      <c r="AE443" s="312"/>
      <c r="AF443" s="312"/>
      <c r="AG443" s="312"/>
      <c r="AH443" s="312"/>
      <c r="AI443" s="312"/>
      <c r="AJ443" s="312"/>
      <c r="AK443" s="312"/>
    </row>
    <row r="444" spans="1:37" x14ac:dyDescent="0.2">
      <c r="A444" s="312"/>
      <c r="B444" s="312"/>
      <c r="C444" s="313"/>
      <c r="D444" s="312"/>
      <c r="E444" s="312"/>
      <c r="F444" s="312"/>
      <c r="G444" s="312"/>
      <c r="H444" s="312"/>
      <c r="I444" s="312"/>
      <c r="J444" s="312"/>
      <c r="K444" s="312"/>
      <c r="L444" s="312"/>
      <c r="M444" s="312"/>
      <c r="N444" s="312"/>
      <c r="O444" s="312"/>
      <c r="P444" s="312"/>
      <c r="Q444" s="312"/>
      <c r="R444" s="312"/>
      <c r="S444" s="312"/>
      <c r="T444" s="312"/>
      <c r="U444" s="312"/>
      <c r="V444" s="312"/>
      <c r="W444" s="312"/>
      <c r="X444" s="312"/>
      <c r="Y444" s="312"/>
      <c r="Z444" s="312"/>
      <c r="AA444" s="312"/>
      <c r="AB444" s="312"/>
      <c r="AC444" s="312"/>
      <c r="AD444" s="312"/>
      <c r="AE444" s="312"/>
      <c r="AF444" s="312"/>
      <c r="AG444" s="312"/>
      <c r="AH444" s="312"/>
      <c r="AI444" s="312"/>
      <c r="AJ444" s="312"/>
      <c r="AK444" s="312"/>
    </row>
    <row r="445" spans="1:37" x14ac:dyDescent="0.2">
      <c r="A445" s="312"/>
      <c r="B445" s="312"/>
      <c r="C445" s="313"/>
      <c r="D445" s="312"/>
      <c r="E445" s="312"/>
      <c r="F445" s="312"/>
      <c r="G445" s="312"/>
      <c r="H445" s="312"/>
      <c r="I445" s="312"/>
      <c r="J445" s="312"/>
      <c r="K445" s="312"/>
      <c r="L445" s="312"/>
      <c r="M445" s="312"/>
      <c r="N445" s="312"/>
      <c r="O445" s="312"/>
      <c r="P445" s="312"/>
      <c r="Q445" s="312"/>
      <c r="R445" s="312"/>
      <c r="S445" s="312"/>
      <c r="T445" s="312"/>
      <c r="U445" s="312"/>
      <c r="V445" s="312"/>
      <c r="W445" s="312"/>
      <c r="X445" s="312"/>
      <c r="Y445" s="312"/>
      <c r="Z445" s="312"/>
      <c r="AA445" s="312"/>
      <c r="AB445" s="312"/>
      <c r="AC445" s="312"/>
      <c r="AD445" s="312"/>
      <c r="AE445" s="312"/>
      <c r="AF445" s="312"/>
      <c r="AG445" s="312"/>
      <c r="AH445" s="312"/>
      <c r="AI445" s="312"/>
      <c r="AJ445" s="312"/>
      <c r="AK445" s="312"/>
    </row>
    <row r="446" spans="1:37" x14ac:dyDescent="0.2">
      <c r="A446" s="312"/>
      <c r="B446" s="312"/>
      <c r="C446" s="313"/>
      <c r="D446" s="312"/>
      <c r="E446" s="312"/>
      <c r="F446" s="312"/>
      <c r="G446" s="312"/>
      <c r="H446" s="312"/>
      <c r="I446" s="312"/>
      <c r="J446" s="312"/>
      <c r="K446" s="312"/>
      <c r="L446" s="312"/>
      <c r="M446" s="312"/>
      <c r="N446" s="312"/>
      <c r="O446" s="312"/>
      <c r="P446" s="312"/>
      <c r="Q446" s="312"/>
      <c r="R446" s="312"/>
      <c r="S446" s="312"/>
      <c r="T446" s="312"/>
      <c r="U446" s="312"/>
      <c r="V446" s="312"/>
      <c r="W446" s="312"/>
      <c r="X446" s="312"/>
      <c r="Y446" s="312"/>
      <c r="Z446" s="312"/>
      <c r="AA446" s="312"/>
      <c r="AB446" s="312"/>
      <c r="AC446" s="312"/>
      <c r="AD446" s="312"/>
      <c r="AE446" s="312"/>
      <c r="AF446" s="312"/>
      <c r="AG446" s="312"/>
      <c r="AH446" s="312"/>
      <c r="AI446" s="312"/>
      <c r="AJ446" s="312"/>
      <c r="AK446" s="312"/>
    </row>
    <row r="447" spans="1:37" x14ac:dyDescent="0.2">
      <c r="A447" s="312"/>
      <c r="B447" s="312"/>
      <c r="C447" s="313"/>
      <c r="D447" s="312"/>
      <c r="E447" s="312"/>
      <c r="F447" s="312"/>
      <c r="G447" s="312"/>
      <c r="H447" s="312"/>
      <c r="I447" s="312"/>
      <c r="J447" s="312"/>
      <c r="K447" s="312"/>
      <c r="L447" s="312"/>
      <c r="M447" s="312"/>
      <c r="N447" s="312"/>
      <c r="O447" s="312"/>
      <c r="P447" s="312"/>
      <c r="Q447" s="312"/>
      <c r="R447" s="312"/>
      <c r="S447" s="312"/>
      <c r="T447" s="312"/>
      <c r="U447" s="312"/>
      <c r="V447" s="312"/>
      <c r="W447" s="312"/>
      <c r="X447" s="312"/>
      <c r="Y447" s="312"/>
      <c r="Z447" s="312"/>
      <c r="AA447" s="312"/>
      <c r="AB447" s="312"/>
      <c r="AC447" s="312"/>
      <c r="AD447" s="312"/>
      <c r="AE447" s="312"/>
      <c r="AF447" s="312"/>
      <c r="AG447" s="312"/>
      <c r="AH447" s="312"/>
      <c r="AI447" s="312"/>
      <c r="AJ447" s="312"/>
      <c r="AK447" s="312"/>
    </row>
    <row r="448" spans="1:37" x14ac:dyDescent="0.2">
      <c r="A448" s="312"/>
      <c r="B448" s="312"/>
      <c r="C448" s="313"/>
      <c r="D448" s="312"/>
      <c r="E448" s="312"/>
      <c r="F448" s="312"/>
      <c r="G448" s="312"/>
      <c r="H448" s="312"/>
      <c r="I448" s="312"/>
      <c r="J448" s="312"/>
      <c r="K448" s="312"/>
      <c r="L448" s="312"/>
      <c r="M448" s="312"/>
      <c r="N448" s="312"/>
      <c r="O448" s="312"/>
      <c r="P448" s="312"/>
      <c r="Q448" s="312"/>
      <c r="R448" s="312"/>
      <c r="S448" s="312"/>
      <c r="T448" s="312"/>
      <c r="U448" s="312"/>
      <c r="V448" s="312"/>
      <c r="W448" s="312"/>
      <c r="X448" s="312"/>
      <c r="Y448" s="312"/>
      <c r="Z448" s="312"/>
      <c r="AA448" s="312"/>
      <c r="AB448" s="312"/>
      <c r="AC448" s="312"/>
      <c r="AD448" s="312"/>
      <c r="AE448" s="312"/>
      <c r="AF448" s="312"/>
      <c r="AG448" s="312"/>
      <c r="AH448" s="312"/>
      <c r="AI448" s="312"/>
      <c r="AJ448" s="312"/>
      <c r="AK448" s="312"/>
    </row>
    <row r="449" spans="1:37" x14ac:dyDescent="0.2">
      <c r="A449" s="312"/>
      <c r="B449" s="312"/>
      <c r="C449" s="313"/>
      <c r="D449" s="312"/>
      <c r="E449" s="312"/>
      <c r="F449" s="312"/>
      <c r="G449" s="312"/>
      <c r="H449" s="312"/>
      <c r="I449" s="312"/>
      <c r="J449" s="312"/>
      <c r="K449" s="312"/>
      <c r="L449" s="312"/>
      <c r="M449" s="312"/>
      <c r="N449" s="312"/>
      <c r="O449" s="312"/>
      <c r="P449" s="312"/>
      <c r="Q449" s="312"/>
      <c r="R449" s="312"/>
      <c r="S449" s="312"/>
      <c r="T449" s="312"/>
      <c r="U449" s="312"/>
      <c r="V449" s="312"/>
      <c r="W449" s="312"/>
      <c r="X449" s="312"/>
      <c r="Y449" s="312"/>
      <c r="Z449" s="312"/>
      <c r="AA449" s="312"/>
      <c r="AB449" s="312"/>
      <c r="AC449" s="312"/>
      <c r="AD449" s="312"/>
      <c r="AE449" s="312"/>
      <c r="AF449" s="312"/>
      <c r="AG449" s="312"/>
      <c r="AH449" s="312"/>
      <c r="AI449" s="312"/>
      <c r="AJ449" s="312"/>
      <c r="AK449" s="312"/>
    </row>
    <row r="450" spans="1:37" x14ac:dyDescent="0.2">
      <c r="A450" s="312"/>
      <c r="B450" s="312"/>
      <c r="C450" s="313"/>
      <c r="D450" s="312"/>
      <c r="E450" s="312"/>
      <c r="F450" s="312"/>
      <c r="G450" s="312"/>
      <c r="H450" s="312"/>
      <c r="I450" s="312"/>
      <c r="J450" s="312"/>
      <c r="K450" s="312"/>
      <c r="L450" s="312"/>
      <c r="M450" s="312"/>
      <c r="N450" s="312"/>
      <c r="O450" s="312"/>
      <c r="P450" s="312"/>
      <c r="Q450" s="312"/>
      <c r="R450" s="312"/>
      <c r="S450" s="312"/>
      <c r="T450" s="312"/>
      <c r="U450" s="312"/>
      <c r="V450" s="312"/>
      <c r="W450" s="312"/>
      <c r="X450" s="312"/>
      <c r="Y450" s="312"/>
      <c r="Z450" s="312"/>
      <c r="AA450" s="312"/>
      <c r="AB450" s="312"/>
      <c r="AC450" s="312"/>
      <c r="AD450" s="312"/>
      <c r="AE450" s="312"/>
      <c r="AF450" s="312"/>
      <c r="AG450" s="312"/>
      <c r="AH450" s="312"/>
      <c r="AI450" s="312"/>
      <c r="AJ450" s="312"/>
      <c r="AK450" s="312"/>
    </row>
    <row r="451" spans="1:37" x14ac:dyDescent="0.2">
      <c r="A451" s="312"/>
      <c r="B451" s="312"/>
      <c r="C451" s="313"/>
      <c r="D451" s="312"/>
      <c r="E451" s="312"/>
      <c r="F451" s="312"/>
      <c r="G451" s="312"/>
      <c r="H451" s="312"/>
      <c r="I451" s="312"/>
      <c r="J451" s="312"/>
      <c r="K451" s="312"/>
      <c r="L451" s="312"/>
      <c r="M451" s="312"/>
      <c r="N451" s="312"/>
      <c r="O451" s="312"/>
      <c r="P451" s="312"/>
      <c r="Q451" s="312"/>
      <c r="R451" s="312"/>
      <c r="S451" s="312"/>
      <c r="T451" s="312"/>
      <c r="U451" s="312"/>
      <c r="V451" s="312"/>
      <c r="W451" s="312"/>
      <c r="X451" s="312"/>
      <c r="Y451" s="312"/>
      <c r="Z451" s="312"/>
      <c r="AA451" s="312"/>
      <c r="AB451" s="312"/>
      <c r="AC451" s="312"/>
      <c r="AD451" s="312"/>
      <c r="AE451" s="312"/>
      <c r="AF451" s="312"/>
      <c r="AG451" s="312"/>
      <c r="AH451" s="312"/>
      <c r="AI451" s="312"/>
      <c r="AJ451" s="312"/>
      <c r="AK451" s="312"/>
    </row>
  </sheetData>
  <autoFilter ref="A65:AK162">
    <filterColumn colId="2">
      <filters>
        <filter val="Development Bank"/>
      </filters>
    </filterColumn>
  </autoFilter>
  <mergeCells count="42">
    <mergeCell ref="A183:F184"/>
    <mergeCell ref="A166:A167"/>
    <mergeCell ref="B166:B167"/>
    <mergeCell ref="C166:C167"/>
    <mergeCell ref="H6:H7"/>
    <mergeCell ref="B6:B7"/>
    <mergeCell ref="C6:C7"/>
    <mergeCell ref="D6:D7"/>
    <mergeCell ref="E6:E7"/>
    <mergeCell ref="F6:F7"/>
    <mergeCell ref="G6:G7"/>
    <mergeCell ref="C9:C10"/>
    <mergeCell ref="F166:F167"/>
    <mergeCell ref="G166:G167"/>
    <mergeCell ref="J166:J167"/>
    <mergeCell ref="A165:J165"/>
    <mergeCell ref="A5:O5"/>
    <mergeCell ref="K6:K7"/>
    <mergeCell ref="N9:N10"/>
    <mergeCell ref="I9:I10"/>
    <mergeCell ref="M6:M7"/>
    <mergeCell ref="N6:N7"/>
    <mergeCell ref="O6:O7"/>
    <mergeCell ref="K9:K10"/>
    <mergeCell ref="L9:L10"/>
    <mergeCell ref="M9:M10"/>
    <mergeCell ref="K166:K167"/>
    <mergeCell ref="A162:J162"/>
    <mergeCell ref="D166:D167"/>
    <mergeCell ref="E166:E167"/>
    <mergeCell ref="A1:O4"/>
    <mergeCell ref="A6:A7"/>
    <mergeCell ref="A39:J40"/>
    <mergeCell ref="A63:J64"/>
    <mergeCell ref="A65:A66"/>
    <mergeCell ref="B65:B66"/>
    <mergeCell ref="C65:C66"/>
    <mergeCell ref="D65:D66"/>
    <mergeCell ref="H65:H66"/>
    <mergeCell ref="J9:J10"/>
    <mergeCell ref="I65:I66"/>
    <mergeCell ref="J65:J66"/>
  </mergeCells>
  <pageMargins left="0.25" right="0.25" top="0.75" bottom="0.75" header="0.3" footer="0.3"/>
  <pageSetup paperSize="9" scale="32" fitToHeight="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AK512"/>
  <sheetViews>
    <sheetView topLeftCell="G1" workbookViewId="0">
      <selection activeCell="F13" sqref="F13"/>
    </sheetView>
  </sheetViews>
  <sheetFormatPr defaultRowHeight="12.75" x14ac:dyDescent="0.2"/>
  <cols>
    <col min="1" max="1" width="4.85546875" customWidth="1"/>
    <col min="2" max="2" width="38.28515625" customWidth="1"/>
    <col min="3" max="3" width="16.7109375" style="5" bestFit="1" customWidth="1"/>
    <col min="4" max="4" width="14.28515625" bestFit="1" customWidth="1"/>
    <col min="5" max="5" width="13.28515625" bestFit="1" customWidth="1"/>
    <col min="6" max="6" width="15" customWidth="1"/>
    <col min="7" max="7" width="15.85546875" bestFit="1" customWidth="1"/>
    <col min="8" max="8" width="17.7109375" bestFit="1" customWidth="1"/>
    <col min="9" max="9" width="17.28515625" customWidth="1"/>
    <col min="10" max="10" width="13.85546875" customWidth="1"/>
    <col min="11" max="11" width="16.5703125" bestFit="1" customWidth="1"/>
    <col min="12" max="12" width="7.85546875" customWidth="1"/>
    <col min="13" max="13" width="20.140625" customWidth="1"/>
    <col min="14" max="14" width="10.7109375" customWidth="1"/>
  </cols>
  <sheetData>
    <row r="1" spans="1:14" ht="15" customHeight="1" x14ac:dyDescent="0.2">
      <c r="A1" s="1392" t="s">
        <v>1596</v>
      </c>
      <c r="B1" s="1392"/>
      <c r="C1" s="1392"/>
      <c r="D1" s="1392"/>
      <c r="E1" s="1392"/>
      <c r="F1" s="1392"/>
      <c r="G1" s="1392"/>
      <c r="H1" s="1392"/>
      <c r="I1" s="1392"/>
      <c r="J1" s="1392"/>
      <c r="K1" s="1392"/>
      <c r="L1" s="1392"/>
      <c r="M1" s="1392"/>
      <c r="N1" s="1392"/>
    </row>
    <row r="2" spans="1:14" ht="15" customHeight="1" x14ac:dyDescent="0.2">
      <c r="A2" s="1392"/>
      <c r="B2" s="1392"/>
      <c r="C2" s="1392"/>
      <c r="D2" s="1392"/>
      <c r="E2" s="1392"/>
      <c r="F2" s="1392"/>
      <c r="G2" s="1392"/>
      <c r="H2" s="1392"/>
      <c r="I2" s="1392"/>
      <c r="J2" s="1392"/>
      <c r="K2" s="1392"/>
      <c r="L2" s="1392"/>
      <c r="M2" s="1392"/>
      <c r="N2" s="1392"/>
    </row>
    <row r="3" spans="1:14" ht="15" customHeight="1" x14ac:dyDescent="0.2">
      <c r="A3" s="1392"/>
      <c r="B3" s="1392"/>
      <c r="C3" s="1392"/>
      <c r="D3" s="1392"/>
      <c r="E3" s="1392"/>
      <c r="F3" s="1392"/>
      <c r="G3" s="1392"/>
      <c r="H3" s="1392"/>
      <c r="I3" s="1392"/>
      <c r="J3" s="1392"/>
      <c r="K3" s="1392"/>
      <c r="L3" s="1392"/>
      <c r="M3" s="1392"/>
      <c r="N3" s="1392"/>
    </row>
    <row r="4" spans="1:14" ht="15.75" customHeight="1" thickBot="1" x14ac:dyDescent="0.25">
      <c r="A4" s="1393"/>
      <c r="B4" s="1393"/>
      <c r="C4" s="1393"/>
      <c r="D4" s="1393"/>
      <c r="E4" s="1393"/>
      <c r="F4" s="1393"/>
      <c r="G4" s="1393"/>
      <c r="H4" s="1393"/>
      <c r="I4" s="1393"/>
      <c r="J4" s="1393"/>
      <c r="K4" s="1393"/>
      <c r="L4" s="1393"/>
      <c r="M4" s="1393"/>
      <c r="N4" s="1393"/>
    </row>
    <row r="5" spans="1:14" ht="14.25" thickTop="1" thickBot="1" x14ac:dyDescent="0.25"/>
    <row r="6" spans="1:14" ht="30" customHeight="1" thickTop="1" thickBot="1" x14ac:dyDescent="0.25">
      <c r="A6" s="1394" t="s">
        <v>1597</v>
      </c>
      <c r="B6" s="1394"/>
      <c r="C6" s="1394"/>
      <c r="D6" s="1394"/>
      <c r="E6" s="1394"/>
      <c r="F6" s="1394"/>
      <c r="G6" s="1394"/>
      <c r="H6" s="1394"/>
      <c r="I6" s="1394"/>
      <c r="J6" s="1394"/>
      <c r="K6" s="1394"/>
      <c r="L6" s="1394"/>
      <c r="M6" s="1394"/>
      <c r="N6" s="1394"/>
    </row>
    <row r="7" spans="1:14" s="312" customFormat="1" ht="9.9499999999999993" customHeight="1" thickTop="1" thickBot="1" x14ac:dyDescent="0.25">
      <c r="A7" s="484"/>
      <c r="B7" s="484"/>
      <c r="C7" s="484"/>
      <c r="D7" s="484"/>
      <c r="E7" s="484"/>
      <c r="F7" s="484"/>
      <c r="G7" s="484"/>
      <c r="H7" s="484"/>
      <c r="I7" s="484"/>
      <c r="J7" s="484"/>
      <c r="K7" s="484"/>
      <c r="L7" s="484"/>
      <c r="M7" s="484"/>
      <c r="N7" s="484"/>
    </row>
    <row r="8" spans="1:14" s="312" customFormat="1" ht="26.25" customHeight="1" thickTop="1" x14ac:dyDescent="0.2">
      <c r="A8" s="1434" t="s">
        <v>700</v>
      </c>
      <c r="B8" s="1434" t="s">
        <v>1057</v>
      </c>
      <c r="C8" s="1434" t="s">
        <v>508</v>
      </c>
      <c r="D8" s="1434" t="s">
        <v>900</v>
      </c>
      <c r="E8" s="1434" t="s">
        <v>901</v>
      </c>
      <c r="F8" s="1430" t="s">
        <v>1266</v>
      </c>
      <c r="G8" s="1430" t="s">
        <v>1267</v>
      </c>
      <c r="H8" s="1430" t="s">
        <v>1268</v>
      </c>
      <c r="I8" s="485" t="s">
        <v>1269</v>
      </c>
      <c r="J8" s="1436" t="s">
        <v>1270</v>
      </c>
      <c r="K8" s="486" t="s">
        <v>1598</v>
      </c>
      <c r="L8" s="1430" t="s">
        <v>1270</v>
      </c>
      <c r="M8" s="1434" t="s">
        <v>263</v>
      </c>
      <c r="N8" s="1430" t="s">
        <v>1058</v>
      </c>
    </row>
    <row r="9" spans="1:14" s="312" customFormat="1" ht="13.5" thickBot="1" x14ac:dyDescent="0.25">
      <c r="A9" s="1435"/>
      <c r="B9" s="1435"/>
      <c r="C9" s="1435"/>
      <c r="D9" s="1435"/>
      <c r="E9" s="1435"/>
      <c r="F9" s="1431"/>
      <c r="G9" s="1431"/>
      <c r="H9" s="1431"/>
      <c r="I9" s="487" t="s">
        <v>1272</v>
      </c>
      <c r="J9" s="1437"/>
      <c r="K9" s="487" t="s">
        <v>1272</v>
      </c>
      <c r="L9" s="1431"/>
      <c r="M9" s="1435"/>
      <c r="N9" s="1431"/>
    </row>
    <row r="10" spans="1:14" s="312" customFormat="1" ht="45" customHeight="1" thickTop="1" x14ac:dyDescent="0.2">
      <c r="A10" s="488">
        <v>1</v>
      </c>
      <c r="B10" s="489" t="s">
        <v>1599</v>
      </c>
      <c r="C10" s="490" t="s">
        <v>1600</v>
      </c>
      <c r="D10" s="488">
        <v>1</v>
      </c>
      <c r="E10" s="491">
        <v>600000</v>
      </c>
      <c r="F10" s="492">
        <v>600000</v>
      </c>
      <c r="G10" s="490">
        <v>100</v>
      </c>
      <c r="H10" s="492">
        <v>60000000</v>
      </c>
      <c r="I10" s="493">
        <v>18000000</v>
      </c>
      <c r="J10" s="494">
        <v>0.3</v>
      </c>
      <c r="K10" s="493">
        <v>42000000</v>
      </c>
      <c r="L10" s="495">
        <v>0.7</v>
      </c>
      <c r="M10" s="489" t="s">
        <v>1292</v>
      </c>
      <c r="N10" s="496" t="s">
        <v>1601</v>
      </c>
    </row>
    <row r="11" spans="1:14" s="312" customFormat="1" ht="45" customHeight="1" x14ac:dyDescent="0.2">
      <c r="A11" s="389">
        <v>2</v>
      </c>
      <c r="B11" s="296" t="s">
        <v>1602</v>
      </c>
      <c r="C11" s="290" t="s">
        <v>1060</v>
      </c>
      <c r="D11" s="497">
        <v>3485001</v>
      </c>
      <c r="E11" s="497">
        <v>4100000</v>
      </c>
      <c r="F11" s="297">
        <v>615000</v>
      </c>
      <c r="G11" s="290">
        <v>100</v>
      </c>
      <c r="H11" s="297">
        <v>61500000</v>
      </c>
      <c r="I11" s="498">
        <v>76455000</v>
      </c>
      <c r="J11" s="499">
        <v>0.15</v>
      </c>
      <c r="K11" s="500" t="s">
        <v>1289</v>
      </c>
      <c r="L11" s="501" t="s">
        <v>1289</v>
      </c>
      <c r="M11" s="296" t="s">
        <v>1302</v>
      </c>
      <c r="N11" s="431" t="s">
        <v>1603</v>
      </c>
    </row>
    <row r="12" spans="1:14" s="312" customFormat="1" ht="45" customHeight="1" x14ac:dyDescent="0.2">
      <c r="A12" s="488">
        <v>3</v>
      </c>
      <c r="B12" s="489" t="s">
        <v>1604</v>
      </c>
      <c r="C12" s="490" t="s">
        <v>1060</v>
      </c>
      <c r="D12" s="488">
        <v>1</v>
      </c>
      <c r="E12" s="491">
        <v>9900000</v>
      </c>
      <c r="F12" s="492">
        <v>9900000</v>
      </c>
      <c r="G12" s="490">
        <v>100</v>
      </c>
      <c r="H12" s="492">
        <v>990000000</v>
      </c>
      <c r="I12" s="493">
        <v>110000000</v>
      </c>
      <c r="J12" s="494">
        <v>0.1</v>
      </c>
      <c r="K12" s="493">
        <v>880000000</v>
      </c>
      <c r="L12" s="495">
        <v>0.8</v>
      </c>
      <c r="M12" s="489" t="s">
        <v>1605</v>
      </c>
      <c r="N12" s="496" t="s">
        <v>1606</v>
      </c>
    </row>
    <row r="13" spans="1:14" s="312" customFormat="1" ht="105" customHeight="1" x14ac:dyDescent="0.2">
      <c r="A13" s="389">
        <v>4</v>
      </c>
      <c r="B13" s="296" t="s">
        <v>1607</v>
      </c>
      <c r="C13" s="290" t="s">
        <v>1060</v>
      </c>
      <c r="D13" s="389">
        <v>1</v>
      </c>
      <c r="E13" s="497">
        <v>27375000</v>
      </c>
      <c r="F13" s="297">
        <v>27375000</v>
      </c>
      <c r="G13" s="290">
        <v>100</v>
      </c>
      <c r="H13" s="297">
        <v>2737500000</v>
      </c>
      <c r="I13" s="498">
        <v>876000000</v>
      </c>
      <c r="J13" s="499">
        <v>0.24</v>
      </c>
      <c r="K13" s="498">
        <v>1861500000</v>
      </c>
      <c r="L13" s="501">
        <v>0.51</v>
      </c>
      <c r="M13" s="296" t="s">
        <v>42</v>
      </c>
      <c r="N13" s="431" t="s">
        <v>1608</v>
      </c>
    </row>
    <row r="14" spans="1:14" s="312" customFormat="1" ht="45" customHeight="1" x14ac:dyDescent="0.2">
      <c r="A14" s="488">
        <v>5</v>
      </c>
      <c r="B14" s="489" t="s">
        <v>1609</v>
      </c>
      <c r="C14" s="490" t="s">
        <v>1600</v>
      </c>
      <c r="D14" s="488">
        <v>1</v>
      </c>
      <c r="E14" s="491">
        <v>550000</v>
      </c>
      <c r="F14" s="492">
        <v>550000</v>
      </c>
      <c r="G14" s="490">
        <v>100</v>
      </c>
      <c r="H14" s="492">
        <v>55000000</v>
      </c>
      <c r="I14" s="493">
        <v>16500000</v>
      </c>
      <c r="J14" s="494">
        <v>0.3</v>
      </c>
      <c r="K14" s="493">
        <v>38500000</v>
      </c>
      <c r="L14" s="495">
        <v>0.7</v>
      </c>
      <c r="M14" s="489" t="s">
        <v>1290</v>
      </c>
      <c r="N14" s="496" t="s">
        <v>1610</v>
      </c>
    </row>
    <row r="15" spans="1:14" s="312" customFormat="1" ht="45" customHeight="1" x14ac:dyDescent="0.2">
      <c r="A15" s="389">
        <v>6</v>
      </c>
      <c r="B15" s="296" t="s">
        <v>1611</v>
      </c>
      <c r="C15" s="290" t="s">
        <v>1600</v>
      </c>
      <c r="D15" s="290">
        <v>1</v>
      </c>
      <c r="E15" s="497">
        <v>1000000</v>
      </c>
      <c r="F15" s="297">
        <v>1000000</v>
      </c>
      <c r="G15" s="290">
        <v>100</v>
      </c>
      <c r="H15" s="297">
        <v>100000000</v>
      </c>
      <c r="I15" s="498">
        <v>30000000</v>
      </c>
      <c r="J15" s="499">
        <v>0.3</v>
      </c>
      <c r="K15" s="498">
        <v>70000000</v>
      </c>
      <c r="L15" s="501">
        <v>0.7</v>
      </c>
      <c r="M15" s="296" t="s">
        <v>1612</v>
      </c>
      <c r="N15" s="431" t="s">
        <v>1613</v>
      </c>
    </row>
    <row r="16" spans="1:14" s="312" customFormat="1" ht="105" customHeight="1" x14ac:dyDescent="0.2">
      <c r="A16" s="488">
        <v>7</v>
      </c>
      <c r="B16" s="489" t="s">
        <v>1614</v>
      </c>
      <c r="C16" s="490" t="s">
        <v>1060</v>
      </c>
      <c r="D16" s="488">
        <v>1</v>
      </c>
      <c r="E16" s="491">
        <v>51315750</v>
      </c>
      <c r="F16" s="492">
        <v>51315750</v>
      </c>
      <c r="G16" s="490">
        <v>100</v>
      </c>
      <c r="H16" s="492">
        <v>5131575000</v>
      </c>
      <c r="I16" s="493">
        <v>1642104000</v>
      </c>
      <c r="J16" s="494">
        <v>0.24</v>
      </c>
      <c r="K16" s="493">
        <v>3489471000</v>
      </c>
      <c r="L16" s="495">
        <v>0.51</v>
      </c>
      <c r="M16" s="489" t="s">
        <v>1615</v>
      </c>
      <c r="N16" s="496" t="s">
        <v>1616</v>
      </c>
    </row>
    <row r="17" spans="1:14" s="312" customFormat="1" ht="45" customHeight="1" x14ac:dyDescent="0.2">
      <c r="A17" s="389">
        <v>8</v>
      </c>
      <c r="B17" s="296" t="s">
        <v>1617</v>
      </c>
      <c r="C17" s="290" t="s">
        <v>1600</v>
      </c>
      <c r="D17" s="290">
        <v>1</v>
      </c>
      <c r="E17" s="497">
        <v>600000</v>
      </c>
      <c r="F17" s="297">
        <v>600000</v>
      </c>
      <c r="G17" s="290">
        <v>100</v>
      </c>
      <c r="H17" s="297">
        <v>60000000</v>
      </c>
      <c r="I17" s="498">
        <v>29400000</v>
      </c>
      <c r="J17" s="499">
        <v>0.49</v>
      </c>
      <c r="K17" s="498">
        <v>30600000</v>
      </c>
      <c r="L17" s="501">
        <v>0.51</v>
      </c>
      <c r="M17" s="296" t="s">
        <v>1618</v>
      </c>
      <c r="N17" s="431" t="s">
        <v>1616</v>
      </c>
    </row>
    <row r="18" spans="1:14" s="312" customFormat="1" ht="45" customHeight="1" x14ac:dyDescent="0.2">
      <c r="A18" s="488">
        <v>9</v>
      </c>
      <c r="B18" s="489" t="s">
        <v>1619</v>
      </c>
      <c r="C18" s="490" t="s">
        <v>1060</v>
      </c>
      <c r="D18" s="490">
        <v>1</v>
      </c>
      <c r="E18" s="491">
        <v>4800000</v>
      </c>
      <c r="F18" s="492">
        <v>4800000</v>
      </c>
      <c r="G18" s="490">
        <v>100</v>
      </c>
      <c r="H18" s="492">
        <v>480000000</v>
      </c>
      <c r="I18" s="493">
        <v>60000000</v>
      </c>
      <c r="J18" s="494">
        <v>0.1</v>
      </c>
      <c r="K18" s="493">
        <v>420000000</v>
      </c>
      <c r="L18" s="495">
        <v>0.7</v>
      </c>
      <c r="M18" s="489" t="s">
        <v>1620</v>
      </c>
      <c r="N18" s="496" t="s">
        <v>1621</v>
      </c>
    </row>
    <row r="19" spans="1:14" s="312" customFormat="1" ht="45" customHeight="1" x14ac:dyDescent="0.2">
      <c r="A19" s="389">
        <v>10</v>
      </c>
      <c r="B19" s="296" t="s">
        <v>1622</v>
      </c>
      <c r="C19" s="290" t="s">
        <v>1600</v>
      </c>
      <c r="D19" s="290">
        <v>1</v>
      </c>
      <c r="E19" s="497">
        <v>600000</v>
      </c>
      <c r="F19" s="297">
        <v>600000</v>
      </c>
      <c r="G19" s="290">
        <v>100</v>
      </c>
      <c r="H19" s="297">
        <v>60000000</v>
      </c>
      <c r="I19" s="498">
        <v>18000000</v>
      </c>
      <c r="J19" s="499">
        <v>0.3</v>
      </c>
      <c r="K19" s="498">
        <v>42000000</v>
      </c>
      <c r="L19" s="501">
        <v>0.7</v>
      </c>
      <c r="M19" s="296" t="s">
        <v>1292</v>
      </c>
      <c r="N19" s="431" t="s">
        <v>1623</v>
      </c>
    </row>
    <row r="20" spans="1:14" s="312" customFormat="1" ht="45" customHeight="1" x14ac:dyDescent="0.2">
      <c r="A20" s="488">
        <v>11</v>
      </c>
      <c r="B20" s="489" t="s">
        <v>1624</v>
      </c>
      <c r="C20" s="490" t="s">
        <v>1060</v>
      </c>
      <c r="D20" s="490">
        <v>1</v>
      </c>
      <c r="E20" s="491">
        <v>2265540</v>
      </c>
      <c r="F20" s="492">
        <v>2265540</v>
      </c>
      <c r="G20" s="490">
        <v>100</v>
      </c>
      <c r="H20" s="492">
        <v>226554000</v>
      </c>
      <c r="I20" s="493">
        <v>37140000</v>
      </c>
      <c r="J20" s="494">
        <v>0.1</v>
      </c>
      <c r="K20" s="493">
        <v>189414000</v>
      </c>
      <c r="L20" s="495">
        <v>0.51</v>
      </c>
      <c r="M20" s="489" t="s">
        <v>1290</v>
      </c>
      <c r="N20" s="496" t="s">
        <v>1625</v>
      </c>
    </row>
    <row r="21" spans="1:14" s="312" customFormat="1" ht="45" customHeight="1" x14ac:dyDescent="0.2">
      <c r="A21" s="389">
        <v>12</v>
      </c>
      <c r="B21" s="296" t="s">
        <v>1626</v>
      </c>
      <c r="C21" s="290" t="s">
        <v>1060</v>
      </c>
      <c r="D21" s="290">
        <v>1</v>
      </c>
      <c r="E21" s="497">
        <v>1600000</v>
      </c>
      <c r="F21" s="297">
        <v>1600000</v>
      </c>
      <c r="G21" s="290">
        <v>100</v>
      </c>
      <c r="H21" s="297">
        <v>160000000</v>
      </c>
      <c r="I21" s="498">
        <v>20000000</v>
      </c>
      <c r="J21" s="499">
        <v>0.1</v>
      </c>
      <c r="K21" s="498">
        <v>140000000</v>
      </c>
      <c r="L21" s="501">
        <v>0.7</v>
      </c>
      <c r="M21" s="296" t="s">
        <v>1379</v>
      </c>
      <c r="N21" s="431" t="s">
        <v>1625</v>
      </c>
    </row>
    <row r="22" spans="1:14" s="312" customFormat="1" ht="45" customHeight="1" x14ac:dyDescent="0.2">
      <c r="A22" s="488">
        <v>13</v>
      </c>
      <c r="B22" s="489" t="s">
        <v>1627</v>
      </c>
      <c r="C22" s="490" t="s">
        <v>1060</v>
      </c>
      <c r="D22" s="502">
        <v>4760001</v>
      </c>
      <c r="E22" s="491">
        <v>5600000</v>
      </c>
      <c r="F22" s="492">
        <v>840000</v>
      </c>
      <c r="G22" s="490">
        <v>100</v>
      </c>
      <c r="H22" s="492">
        <v>84000000</v>
      </c>
      <c r="I22" s="493">
        <v>84000000</v>
      </c>
      <c r="J22" s="494">
        <v>0.15</v>
      </c>
      <c r="K22" s="493">
        <v>0</v>
      </c>
      <c r="L22" s="495" t="s">
        <v>1289</v>
      </c>
      <c r="M22" s="489" t="s">
        <v>1628</v>
      </c>
      <c r="N22" s="496" t="s">
        <v>1629</v>
      </c>
    </row>
    <row r="23" spans="1:14" s="312" customFormat="1" ht="45" customHeight="1" x14ac:dyDescent="0.2">
      <c r="A23" s="389">
        <v>14</v>
      </c>
      <c r="B23" s="296" t="s">
        <v>1630</v>
      </c>
      <c r="C23" s="290" t="s">
        <v>1600</v>
      </c>
      <c r="D23" s="290">
        <v>1</v>
      </c>
      <c r="E23" s="497">
        <v>1600000</v>
      </c>
      <c r="F23" s="297">
        <v>1600000</v>
      </c>
      <c r="G23" s="290">
        <v>100</v>
      </c>
      <c r="H23" s="297">
        <v>160000000</v>
      </c>
      <c r="I23" s="498">
        <v>48000000</v>
      </c>
      <c r="J23" s="499">
        <v>0.3</v>
      </c>
      <c r="K23" s="498">
        <v>112000000</v>
      </c>
      <c r="L23" s="501">
        <v>0.7</v>
      </c>
      <c r="M23" s="296" t="s">
        <v>1302</v>
      </c>
      <c r="N23" s="431" t="s">
        <v>1631</v>
      </c>
    </row>
    <row r="24" spans="1:14" s="312" customFormat="1" ht="75" customHeight="1" x14ac:dyDescent="0.2">
      <c r="A24" s="488">
        <v>15</v>
      </c>
      <c r="B24" s="489" t="s">
        <v>1632</v>
      </c>
      <c r="C24" s="490" t="s">
        <v>1060</v>
      </c>
      <c r="D24" s="502">
        <v>90015001</v>
      </c>
      <c r="E24" s="491">
        <v>105900000</v>
      </c>
      <c r="F24" s="492">
        <v>15885000</v>
      </c>
      <c r="G24" s="490">
        <v>100</v>
      </c>
      <c r="H24" s="492">
        <v>1588500000</v>
      </c>
      <c r="I24" s="493">
        <v>2647500000</v>
      </c>
      <c r="J24" s="494">
        <v>0.25</v>
      </c>
      <c r="K24" s="493">
        <v>0</v>
      </c>
      <c r="L24" s="495" t="s">
        <v>1289</v>
      </c>
      <c r="M24" s="489" t="s">
        <v>1633</v>
      </c>
      <c r="N24" s="496" t="s">
        <v>1634</v>
      </c>
    </row>
    <row r="25" spans="1:14" s="312" customFormat="1" ht="45" customHeight="1" x14ac:dyDescent="0.2">
      <c r="A25" s="389">
        <v>16</v>
      </c>
      <c r="B25" s="296" t="s">
        <v>1635</v>
      </c>
      <c r="C25" s="290" t="s">
        <v>1060</v>
      </c>
      <c r="D25" s="503">
        <v>1</v>
      </c>
      <c r="E25" s="497">
        <v>11250000</v>
      </c>
      <c r="F25" s="297">
        <v>11250000</v>
      </c>
      <c r="G25" s="290">
        <v>100</v>
      </c>
      <c r="H25" s="297">
        <v>1125000000</v>
      </c>
      <c r="I25" s="498">
        <v>125000000</v>
      </c>
      <c r="J25" s="499">
        <v>0.1</v>
      </c>
      <c r="K25" s="498">
        <v>1000000000</v>
      </c>
      <c r="L25" s="501">
        <v>0.8</v>
      </c>
      <c r="M25" s="296" t="s">
        <v>1290</v>
      </c>
      <c r="N25" s="431" t="s">
        <v>1636</v>
      </c>
    </row>
    <row r="26" spans="1:14" s="312" customFormat="1" ht="45" customHeight="1" x14ac:dyDescent="0.2">
      <c r="A26" s="488">
        <v>17</v>
      </c>
      <c r="B26" s="489" t="s">
        <v>1637</v>
      </c>
      <c r="C26" s="490" t="s">
        <v>1060</v>
      </c>
      <c r="D26" s="502">
        <v>1</v>
      </c>
      <c r="E26" s="491">
        <v>4400000</v>
      </c>
      <c r="F26" s="492">
        <v>4400000</v>
      </c>
      <c r="G26" s="490">
        <v>100</v>
      </c>
      <c r="H26" s="492">
        <v>440000000</v>
      </c>
      <c r="I26" s="493">
        <v>55000000</v>
      </c>
      <c r="J26" s="494">
        <v>0.1</v>
      </c>
      <c r="K26" s="493">
        <v>385000000</v>
      </c>
      <c r="L26" s="495">
        <v>0.7</v>
      </c>
      <c r="M26" s="489" t="s">
        <v>1368</v>
      </c>
      <c r="N26" s="496" t="s">
        <v>1638</v>
      </c>
    </row>
    <row r="27" spans="1:14" s="312" customFormat="1" ht="75" customHeight="1" x14ac:dyDescent="0.2">
      <c r="A27" s="389">
        <v>18</v>
      </c>
      <c r="B27" s="296" t="s">
        <v>1639</v>
      </c>
      <c r="C27" s="504" t="s">
        <v>1640</v>
      </c>
      <c r="D27" s="503">
        <v>1</v>
      </c>
      <c r="E27" s="497">
        <v>44000000</v>
      </c>
      <c r="F27" s="297">
        <v>44000000</v>
      </c>
      <c r="G27" s="290" t="s">
        <v>1289</v>
      </c>
      <c r="H27" s="297">
        <v>5896000000</v>
      </c>
      <c r="I27" s="498">
        <v>2024000000</v>
      </c>
      <c r="J27" s="499">
        <v>0.12</v>
      </c>
      <c r="K27" s="498">
        <v>3872000000</v>
      </c>
      <c r="L27" s="501">
        <v>0.88</v>
      </c>
      <c r="M27" s="296" t="s">
        <v>1290</v>
      </c>
      <c r="N27" s="431" t="s">
        <v>1641</v>
      </c>
    </row>
    <row r="28" spans="1:14" s="312" customFormat="1" ht="45" customHeight="1" x14ac:dyDescent="0.2">
      <c r="A28" s="488">
        <v>19</v>
      </c>
      <c r="B28" s="489" t="s">
        <v>1642</v>
      </c>
      <c r="C28" s="490" t="s">
        <v>1060</v>
      </c>
      <c r="D28" s="502">
        <v>9900001</v>
      </c>
      <c r="E28" s="491">
        <v>11000000</v>
      </c>
      <c r="F28" s="492">
        <v>1100000</v>
      </c>
      <c r="G28" s="490">
        <v>100</v>
      </c>
      <c r="H28" s="492">
        <v>110000000</v>
      </c>
      <c r="I28" s="493">
        <v>110000000</v>
      </c>
      <c r="J28" s="494">
        <v>0.1</v>
      </c>
      <c r="K28" s="505" t="s">
        <v>1289</v>
      </c>
      <c r="L28" s="495" t="s">
        <v>1289</v>
      </c>
      <c r="M28" s="489" t="s">
        <v>1432</v>
      </c>
      <c r="N28" s="496" t="s">
        <v>1643</v>
      </c>
    </row>
    <row r="29" spans="1:14" s="312" customFormat="1" ht="45" customHeight="1" x14ac:dyDescent="0.2">
      <c r="A29" s="389">
        <v>20</v>
      </c>
      <c r="B29" s="296" t="s">
        <v>1644</v>
      </c>
      <c r="C29" s="290" t="s">
        <v>1060</v>
      </c>
      <c r="D29" s="503">
        <v>1</v>
      </c>
      <c r="E29" s="497">
        <v>4587450</v>
      </c>
      <c r="F29" s="297">
        <v>4587450</v>
      </c>
      <c r="G29" s="290">
        <v>100</v>
      </c>
      <c r="H29" s="297">
        <v>458745000</v>
      </c>
      <c r="I29" s="498">
        <v>75000000</v>
      </c>
      <c r="J29" s="499">
        <v>0.1</v>
      </c>
      <c r="K29" s="500">
        <v>383745000</v>
      </c>
      <c r="L29" s="396">
        <v>0.51166</v>
      </c>
      <c r="M29" s="296" t="s">
        <v>1339</v>
      </c>
      <c r="N29" s="431" t="s">
        <v>1645</v>
      </c>
    </row>
    <row r="30" spans="1:14" s="312" customFormat="1" ht="75" customHeight="1" thickBot="1" x14ac:dyDescent="0.25">
      <c r="A30" s="488">
        <v>21</v>
      </c>
      <c r="B30" s="489" t="s">
        <v>1646</v>
      </c>
      <c r="C30" s="490" t="s">
        <v>1060</v>
      </c>
      <c r="D30" s="502">
        <v>1</v>
      </c>
      <c r="E30" s="491">
        <v>8000000</v>
      </c>
      <c r="F30" s="492">
        <v>8000000</v>
      </c>
      <c r="G30" s="490">
        <v>100</v>
      </c>
      <c r="H30" s="492">
        <v>800000000</v>
      </c>
      <c r="I30" s="493">
        <v>200000000</v>
      </c>
      <c r="J30" s="494">
        <v>0.25</v>
      </c>
      <c r="K30" s="493">
        <v>600000000</v>
      </c>
      <c r="L30" s="506">
        <v>0.75</v>
      </c>
      <c r="M30" s="489" t="s">
        <v>1327</v>
      </c>
      <c r="N30" s="496" t="s">
        <v>1647</v>
      </c>
    </row>
    <row r="31" spans="1:14" s="312" customFormat="1" ht="30" customHeight="1" thickTop="1" thickBot="1" x14ac:dyDescent="0.25">
      <c r="A31" s="507"/>
      <c r="B31" s="507"/>
      <c r="C31" s="507"/>
      <c r="D31" s="507"/>
      <c r="E31" s="508" t="s">
        <v>39</v>
      </c>
      <c r="F31" s="509">
        <v>192883740</v>
      </c>
      <c r="G31" s="508"/>
      <c r="H31" s="509">
        <v>20784374000</v>
      </c>
      <c r="I31" s="509">
        <v>8302099000</v>
      </c>
      <c r="J31" s="507"/>
      <c r="K31" s="509">
        <v>13556230000</v>
      </c>
      <c r="L31" s="507"/>
      <c r="M31" s="507"/>
      <c r="N31" s="508"/>
    </row>
    <row r="32" spans="1:14" s="312" customFormat="1" ht="18.75" thickTop="1" x14ac:dyDescent="0.25">
      <c r="A32" s="1438"/>
      <c r="B32" s="1438"/>
      <c r="C32" s="1438"/>
      <c r="D32" s="1438"/>
      <c r="E32" s="1438"/>
      <c r="F32" s="1438"/>
      <c r="G32" s="1438"/>
      <c r="H32" s="1438"/>
      <c r="I32" s="1438"/>
      <c r="J32" s="1438"/>
      <c r="K32" s="1438"/>
      <c r="L32" s="1438"/>
      <c r="M32" s="1438"/>
      <c r="N32" s="1438"/>
    </row>
    <row r="33" spans="1:14" s="312" customFormat="1" ht="13.5" thickBot="1" x14ac:dyDescent="0.25">
      <c r="A33" s="510"/>
      <c r="B33" s="510"/>
      <c r="C33" s="510"/>
      <c r="D33" s="510"/>
      <c r="E33" s="510"/>
      <c r="F33" s="510"/>
      <c r="G33" s="511"/>
      <c r="H33" s="510"/>
      <c r="I33" s="510"/>
      <c r="J33" s="510"/>
      <c r="K33" s="510"/>
      <c r="L33" s="510"/>
      <c r="M33" s="510"/>
      <c r="N33" s="511"/>
    </row>
    <row r="34" spans="1:14" s="513" customFormat="1" ht="30" customHeight="1" thickBot="1" x14ac:dyDescent="0.45">
      <c r="A34" s="1439" t="s">
        <v>1648</v>
      </c>
      <c r="B34" s="1440"/>
      <c r="C34" s="1440"/>
      <c r="D34" s="1440"/>
      <c r="E34" s="1440"/>
      <c r="F34" s="1440"/>
      <c r="G34" s="1440"/>
      <c r="H34" s="1440"/>
      <c r="I34" s="1440"/>
      <c r="J34" s="1440"/>
      <c r="K34" s="1440"/>
      <c r="L34" s="1440"/>
      <c r="M34" s="1440"/>
      <c r="N34" s="512"/>
    </row>
    <row r="35" spans="1:14" s="312" customFormat="1" ht="9.9499999999999993" customHeight="1" thickBot="1" x14ac:dyDescent="0.25">
      <c r="A35" s="510"/>
      <c r="B35" s="510"/>
      <c r="C35" s="510"/>
      <c r="D35" s="510"/>
      <c r="E35" s="510"/>
      <c r="F35" s="510"/>
      <c r="G35" s="511"/>
      <c r="H35" s="510"/>
      <c r="I35" s="510"/>
      <c r="J35" s="510"/>
      <c r="K35" s="510"/>
      <c r="L35" s="510"/>
      <c r="M35" s="510"/>
      <c r="N35" s="511"/>
    </row>
    <row r="36" spans="1:14" s="312" customFormat="1" ht="15.75" customHeight="1" thickTop="1" x14ac:dyDescent="0.2">
      <c r="A36" s="1432" t="s">
        <v>700</v>
      </c>
      <c r="B36" s="1432" t="s">
        <v>1057</v>
      </c>
      <c r="C36" s="1432" t="s">
        <v>508</v>
      </c>
      <c r="D36" s="1432" t="s">
        <v>900</v>
      </c>
      <c r="E36" s="1432" t="s">
        <v>901</v>
      </c>
      <c r="F36" s="1424" t="s">
        <v>1266</v>
      </c>
      <c r="G36" s="1424" t="s">
        <v>1267</v>
      </c>
      <c r="H36" s="1424" t="s">
        <v>1268</v>
      </c>
      <c r="I36" s="514" t="s">
        <v>1269</v>
      </c>
      <c r="J36" s="1424" t="s">
        <v>263</v>
      </c>
      <c r="K36" s="1424"/>
      <c r="L36" s="1426" t="s">
        <v>1058</v>
      </c>
      <c r="M36" s="1426"/>
      <c r="N36" s="310"/>
    </row>
    <row r="37" spans="1:14" s="312" customFormat="1" ht="13.5" thickBot="1" x14ac:dyDescent="0.25">
      <c r="A37" s="1433"/>
      <c r="B37" s="1433"/>
      <c r="C37" s="1433"/>
      <c r="D37" s="1433"/>
      <c r="E37" s="1433"/>
      <c r="F37" s="1425"/>
      <c r="G37" s="1425"/>
      <c r="H37" s="1425"/>
      <c r="I37" s="515" t="s">
        <v>1272</v>
      </c>
      <c r="J37" s="1425"/>
      <c r="K37" s="1425"/>
      <c r="L37" s="1427"/>
      <c r="M37" s="1427"/>
      <c r="N37" s="310"/>
    </row>
    <row r="38" spans="1:14" s="312" customFormat="1" ht="30" customHeight="1" thickTop="1" x14ac:dyDescent="0.2">
      <c r="A38" s="516">
        <v>1</v>
      </c>
      <c r="B38" s="517" t="s">
        <v>1649</v>
      </c>
      <c r="C38" s="518" t="s">
        <v>453</v>
      </c>
      <c r="D38" s="519">
        <v>5575001</v>
      </c>
      <c r="E38" s="519">
        <v>6550000</v>
      </c>
      <c r="F38" s="520">
        <v>975000</v>
      </c>
      <c r="G38" s="518">
        <v>100</v>
      </c>
      <c r="H38" s="521">
        <v>97500000</v>
      </c>
      <c r="I38" s="522">
        <v>97500000</v>
      </c>
      <c r="J38" s="1428" t="s">
        <v>1337</v>
      </c>
      <c r="K38" s="1428"/>
      <c r="L38" s="1429" t="s">
        <v>1650</v>
      </c>
      <c r="M38" s="1429"/>
      <c r="N38" s="523"/>
    </row>
    <row r="39" spans="1:14" s="312" customFormat="1" ht="30" customHeight="1" x14ac:dyDescent="0.2">
      <c r="A39" s="389">
        <v>2</v>
      </c>
      <c r="B39" s="296" t="s">
        <v>1651</v>
      </c>
      <c r="C39" s="290" t="s">
        <v>446</v>
      </c>
      <c r="D39" s="387">
        <v>4485039</v>
      </c>
      <c r="E39" s="387">
        <v>5144603</v>
      </c>
      <c r="F39" s="306">
        <v>659565</v>
      </c>
      <c r="G39" s="290">
        <v>799</v>
      </c>
      <c r="H39" s="297">
        <v>526992435</v>
      </c>
      <c r="I39" s="498">
        <v>526992435</v>
      </c>
      <c r="J39" s="1410" t="s">
        <v>1292</v>
      </c>
      <c r="K39" s="1410"/>
      <c r="L39" s="1423" t="s">
        <v>1652</v>
      </c>
      <c r="M39" s="1423"/>
      <c r="N39" s="523"/>
    </row>
    <row r="40" spans="1:14" s="312" customFormat="1" ht="30" customHeight="1" x14ac:dyDescent="0.2">
      <c r="A40" s="516">
        <v>3</v>
      </c>
      <c r="B40" s="517" t="s">
        <v>1653</v>
      </c>
      <c r="C40" s="518" t="s">
        <v>1060</v>
      </c>
      <c r="D40" s="519">
        <v>18105721</v>
      </c>
      <c r="E40" s="519">
        <v>22186720</v>
      </c>
      <c r="F40" s="520">
        <v>4081000</v>
      </c>
      <c r="G40" s="518">
        <v>501</v>
      </c>
      <c r="H40" s="521">
        <v>2044581000</v>
      </c>
      <c r="I40" s="522">
        <v>2044581000</v>
      </c>
      <c r="J40" s="1417" t="s">
        <v>1292</v>
      </c>
      <c r="K40" s="1417"/>
      <c r="L40" s="1418" t="s">
        <v>1652</v>
      </c>
      <c r="M40" s="1418"/>
      <c r="N40" s="523"/>
    </row>
    <row r="41" spans="1:14" s="312" customFormat="1" ht="30" customHeight="1" x14ac:dyDescent="0.2">
      <c r="A41" s="389">
        <v>4</v>
      </c>
      <c r="B41" s="296" t="s">
        <v>1654</v>
      </c>
      <c r="C41" s="290" t="s">
        <v>936</v>
      </c>
      <c r="D41" s="387">
        <v>64617745</v>
      </c>
      <c r="E41" s="387">
        <v>76032907</v>
      </c>
      <c r="F41" s="306">
        <v>11415163</v>
      </c>
      <c r="G41" s="290">
        <v>333</v>
      </c>
      <c r="H41" s="297">
        <v>3801249279</v>
      </c>
      <c r="I41" s="498">
        <v>3801249279</v>
      </c>
      <c r="J41" s="1410" t="s">
        <v>42</v>
      </c>
      <c r="K41" s="1410"/>
      <c r="L41" s="1423" t="s">
        <v>1655</v>
      </c>
      <c r="M41" s="1423"/>
      <c r="N41" s="523"/>
    </row>
    <row r="42" spans="1:14" s="312" customFormat="1" ht="30" customHeight="1" x14ac:dyDescent="0.2">
      <c r="A42" s="516">
        <v>5</v>
      </c>
      <c r="B42" s="517" t="s">
        <v>1382</v>
      </c>
      <c r="C42" s="518" t="s">
        <v>936</v>
      </c>
      <c r="D42" s="519">
        <v>80426623</v>
      </c>
      <c r="E42" s="519">
        <v>98111480</v>
      </c>
      <c r="F42" s="520">
        <v>17684858</v>
      </c>
      <c r="G42" s="518">
        <v>280</v>
      </c>
      <c r="H42" s="521">
        <v>4951760240</v>
      </c>
      <c r="I42" s="522">
        <v>4951760240</v>
      </c>
      <c r="J42" s="1417" t="s">
        <v>1290</v>
      </c>
      <c r="K42" s="1417"/>
      <c r="L42" s="1418" t="s">
        <v>1636</v>
      </c>
      <c r="M42" s="1418"/>
      <c r="N42" s="524"/>
    </row>
    <row r="43" spans="1:14" s="312" customFormat="1" ht="30" customHeight="1" thickBot="1" x14ac:dyDescent="0.25">
      <c r="A43" s="389">
        <v>6</v>
      </c>
      <c r="B43" s="296" t="s">
        <v>1372</v>
      </c>
      <c r="C43" s="290" t="s">
        <v>936</v>
      </c>
      <c r="D43" s="387">
        <v>80332365</v>
      </c>
      <c r="E43" s="387">
        <v>80796190</v>
      </c>
      <c r="F43" s="306">
        <v>463826</v>
      </c>
      <c r="G43" s="290">
        <v>200</v>
      </c>
      <c r="H43" s="297">
        <v>92765200</v>
      </c>
      <c r="I43" s="498">
        <v>92765200</v>
      </c>
      <c r="J43" s="1419" t="s">
        <v>1296</v>
      </c>
      <c r="K43" s="1419"/>
      <c r="L43" s="1420" t="s">
        <v>1656</v>
      </c>
      <c r="M43" s="1420"/>
      <c r="N43" s="524"/>
    </row>
    <row r="44" spans="1:14" s="312" customFormat="1" ht="30" customHeight="1" thickTop="1" thickBot="1" x14ac:dyDescent="0.25">
      <c r="A44" s="507"/>
      <c r="B44" s="507"/>
      <c r="C44" s="507"/>
      <c r="D44" s="507"/>
      <c r="E44" s="508" t="s">
        <v>39</v>
      </c>
      <c r="F44" s="509">
        <v>35279412</v>
      </c>
      <c r="G44" s="508"/>
      <c r="H44" s="509">
        <v>11514848154</v>
      </c>
      <c r="I44" s="509">
        <v>11514848154</v>
      </c>
      <c r="J44" s="507"/>
      <c r="K44" s="509"/>
      <c r="L44" s="507"/>
      <c r="M44" s="507"/>
      <c r="N44" s="525"/>
    </row>
    <row r="45" spans="1:14" s="312" customFormat="1" ht="27.75" thickTop="1" thickBot="1" x14ac:dyDescent="0.25">
      <c r="A45" s="484"/>
      <c r="B45" s="484"/>
      <c r="C45" s="484"/>
      <c r="D45" s="484"/>
      <c r="E45" s="484"/>
      <c r="F45" s="484"/>
      <c r="G45" s="484"/>
      <c r="H45" s="484"/>
      <c r="I45" s="484"/>
      <c r="J45" s="484"/>
      <c r="K45" s="484"/>
      <c r="L45" s="484"/>
      <c r="M45" s="484"/>
      <c r="N45" s="484"/>
    </row>
    <row r="46" spans="1:14" s="312" customFormat="1" ht="30" customHeight="1" thickBot="1" x14ac:dyDescent="0.25">
      <c r="A46" s="1421" t="s">
        <v>1657</v>
      </c>
      <c r="B46" s="1422"/>
      <c r="C46" s="1422"/>
      <c r="D46" s="1422"/>
      <c r="E46" s="1422"/>
      <c r="F46" s="1422"/>
      <c r="G46" s="1422"/>
      <c r="H46" s="1422"/>
      <c r="I46" s="1422"/>
      <c r="J46" s="1422"/>
      <c r="K46" s="1422"/>
      <c r="L46" s="1422"/>
      <c r="M46" s="1422"/>
      <c r="N46" s="484"/>
    </row>
    <row r="47" spans="1:14" s="312" customFormat="1" ht="9.9499999999999993" customHeight="1" thickBot="1" x14ac:dyDescent="0.25">
      <c r="A47" s="484"/>
      <c r="B47" s="484"/>
      <c r="C47" s="484"/>
      <c r="D47" s="484"/>
      <c r="E47" s="484"/>
      <c r="F47" s="484"/>
      <c r="G47" s="484"/>
      <c r="H47" s="484"/>
      <c r="I47" s="484"/>
      <c r="J47" s="484"/>
      <c r="K47" s="484"/>
      <c r="L47" s="484"/>
      <c r="M47" s="484"/>
      <c r="N47" s="484"/>
    </row>
    <row r="48" spans="1:14" s="312" customFormat="1" ht="27" customHeight="1" thickTop="1" x14ac:dyDescent="0.2">
      <c r="A48" s="1301" t="s">
        <v>700</v>
      </c>
      <c r="B48" s="1301" t="s">
        <v>1057</v>
      </c>
      <c r="C48" s="1301" t="s">
        <v>508</v>
      </c>
      <c r="D48" s="1299" t="s">
        <v>1658</v>
      </c>
      <c r="E48" s="1301" t="s">
        <v>900</v>
      </c>
      <c r="F48" s="1301" t="s">
        <v>901</v>
      </c>
      <c r="G48" s="1299" t="s">
        <v>1266</v>
      </c>
      <c r="H48" s="1299" t="s">
        <v>1659</v>
      </c>
      <c r="I48" s="1299" t="s">
        <v>1660</v>
      </c>
      <c r="J48" s="528" t="s">
        <v>1269</v>
      </c>
      <c r="K48" s="1301" t="s">
        <v>263</v>
      </c>
      <c r="L48" s="1299" t="s">
        <v>1058</v>
      </c>
      <c r="M48" s="1299"/>
      <c r="N48" s="484"/>
    </row>
    <row r="49" spans="1:37" s="312" customFormat="1" ht="27" thickBot="1" x14ac:dyDescent="0.25">
      <c r="A49" s="1302"/>
      <c r="B49" s="1302"/>
      <c r="C49" s="1302"/>
      <c r="D49" s="1300"/>
      <c r="E49" s="1302"/>
      <c r="F49" s="1302"/>
      <c r="G49" s="1300"/>
      <c r="H49" s="1300"/>
      <c r="I49" s="1300"/>
      <c r="J49" s="529" t="s">
        <v>1272</v>
      </c>
      <c r="K49" s="1302"/>
      <c r="L49" s="1300"/>
      <c r="M49" s="1300"/>
      <c r="N49" s="484"/>
    </row>
    <row r="50" spans="1:37" s="312" customFormat="1" ht="27.75" thickTop="1" thickBot="1" x14ac:dyDescent="0.25">
      <c r="A50" s="389">
        <v>1</v>
      </c>
      <c r="B50" s="296" t="s">
        <v>1661</v>
      </c>
      <c r="C50" s="290" t="s">
        <v>936</v>
      </c>
      <c r="D50" s="290" t="s">
        <v>1662</v>
      </c>
      <c r="E50" s="292">
        <v>56295761</v>
      </c>
      <c r="F50" s="292">
        <v>62453827</v>
      </c>
      <c r="G50" s="297">
        <f>F50-E50+1</f>
        <v>6158067</v>
      </c>
      <c r="H50" s="290">
        <v>100</v>
      </c>
      <c r="I50" s="297">
        <v>615806700</v>
      </c>
      <c r="J50" s="297">
        <v>615806700</v>
      </c>
      <c r="K50" s="296" t="s">
        <v>1302</v>
      </c>
      <c r="L50" s="1416" t="s">
        <v>1663</v>
      </c>
      <c r="M50" s="1416"/>
      <c r="N50" s="484"/>
    </row>
    <row r="51" spans="1:37" s="530" customFormat="1" ht="27.75" thickTop="1" thickBot="1" x14ac:dyDescent="0.25">
      <c r="A51" s="507"/>
      <c r="B51" s="507"/>
      <c r="C51" s="507"/>
      <c r="D51" s="507"/>
      <c r="E51" s="507"/>
      <c r="F51" s="507"/>
      <c r="G51" s="509">
        <v>6158067</v>
      </c>
      <c r="H51" s="508"/>
      <c r="I51" s="509">
        <v>615806700</v>
      </c>
      <c r="J51" s="509">
        <v>615806700</v>
      </c>
      <c r="K51" s="507"/>
      <c r="L51" s="508"/>
      <c r="M51" s="507"/>
      <c r="N51" s="484"/>
    </row>
    <row r="52" spans="1:37" s="312" customFormat="1" ht="27" thickTop="1" x14ac:dyDescent="0.2">
      <c r="A52" s="484"/>
      <c r="B52" s="484"/>
      <c r="C52" s="484"/>
      <c r="D52" s="484"/>
      <c r="E52" s="484"/>
      <c r="F52" s="484"/>
      <c r="G52" s="484"/>
      <c r="H52" s="484"/>
      <c r="I52" s="484"/>
      <c r="J52" s="484"/>
      <c r="K52" s="484"/>
      <c r="L52" s="484"/>
      <c r="M52" s="484"/>
      <c r="N52" s="484"/>
    </row>
    <row r="53" spans="1:37" s="312" customFormat="1" ht="16.5" thickBot="1" x14ac:dyDescent="0.3">
      <c r="A53" s="373"/>
      <c r="B53" s="373"/>
      <c r="C53" s="374"/>
      <c r="D53" s="373"/>
      <c r="E53" s="373"/>
      <c r="F53" s="373"/>
      <c r="G53" s="373"/>
      <c r="H53" s="373"/>
      <c r="I53" s="373"/>
      <c r="J53" s="373"/>
      <c r="K53" s="411"/>
      <c r="L53" s="411"/>
      <c r="M53" s="411"/>
    </row>
    <row r="54" spans="1:37" ht="20.25" customHeight="1" x14ac:dyDescent="0.3">
      <c r="A54" s="1395" t="s">
        <v>1323</v>
      </c>
      <c r="B54" s="1396"/>
      <c r="C54" s="1396"/>
      <c r="D54" s="1396"/>
      <c r="E54" s="1396"/>
      <c r="F54" s="1396"/>
      <c r="G54" s="1396"/>
      <c r="H54" s="1396"/>
      <c r="I54" s="1396"/>
      <c r="J54" s="1397"/>
      <c r="K54" s="412"/>
      <c r="L54" s="412"/>
      <c r="M54" s="412"/>
      <c r="N54" s="412"/>
      <c r="O54" s="312"/>
      <c r="P54" s="312"/>
      <c r="Q54" s="312"/>
      <c r="R54" s="312"/>
      <c r="S54" s="312"/>
      <c r="T54" s="312"/>
      <c r="U54" s="312"/>
      <c r="V54" s="312"/>
      <c r="W54" s="312"/>
      <c r="X54" s="312"/>
      <c r="Y54" s="312"/>
      <c r="Z54" s="312"/>
      <c r="AA54" s="312"/>
      <c r="AB54" s="312"/>
      <c r="AC54" s="312"/>
      <c r="AD54" s="312"/>
      <c r="AE54" s="312"/>
      <c r="AF54" s="312"/>
      <c r="AG54" s="312"/>
      <c r="AH54" s="312"/>
      <c r="AI54" s="312"/>
      <c r="AJ54" s="312"/>
      <c r="AK54" s="312"/>
    </row>
    <row r="55" spans="1:37" ht="16.5" customHeight="1" thickBot="1" x14ac:dyDescent="0.3">
      <c r="A55" s="1398"/>
      <c r="B55" s="1399"/>
      <c r="C55" s="1399"/>
      <c r="D55" s="1399"/>
      <c r="E55" s="1399"/>
      <c r="F55" s="1399"/>
      <c r="G55" s="1399"/>
      <c r="H55" s="1399"/>
      <c r="I55" s="1399"/>
      <c r="J55" s="1400"/>
      <c r="K55" s="411"/>
      <c r="L55" s="411"/>
      <c r="M55" s="411"/>
      <c r="N55" s="411"/>
      <c r="O55" s="312"/>
      <c r="P55" s="312"/>
      <c r="Q55" s="312"/>
      <c r="R55" s="312"/>
      <c r="S55" s="312"/>
      <c r="T55" s="312"/>
      <c r="U55" s="312"/>
      <c r="V55" s="312"/>
      <c r="W55" s="312"/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  <c r="AH55" s="312"/>
      <c r="AI55" s="312"/>
      <c r="AJ55" s="312"/>
      <c r="AK55" s="312"/>
    </row>
    <row r="56" spans="1:37" ht="52.5" customHeight="1" thickBot="1" x14ac:dyDescent="0.25">
      <c r="A56" s="531" t="s">
        <v>700</v>
      </c>
      <c r="B56" s="532" t="s">
        <v>1057</v>
      </c>
      <c r="C56" s="532" t="s">
        <v>508</v>
      </c>
      <c r="D56" s="533" t="s">
        <v>441</v>
      </c>
      <c r="E56" s="533" t="s">
        <v>900</v>
      </c>
      <c r="F56" s="533" t="s">
        <v>901</v>
      </c>
      <c r="G56" s="532" t="s">
        <v>1324</v>
      </c>
      <c r="H56" s="534" t="s">
        <v>1325</v>
      </c>
      <c r="I56" s="532" t="s">
        <v>263</v>
      </c>
      <c r="J56" s="535" t="s">
        <v>1058</v>
      </c>
      <c r="K56" s="312"/>
      <c r="L56" s="312"/>
      <c r="M56" s="312"/>
      <c r="N56" s="312"/>
      <c r="O56" s="312"/>
      <c r="P56" s="312"/>
      <c r="Q56" s="312"/>
      <c r="R56" s="312"/>
      <c r="S56" s="312"/>
      <c r="T56" s="312"/>
      <c r="U56" s="312"/>
      <c r="V56" s="312"/>
      <c r="W56" s="312"/>
      <c r="X56" s="312"/>
      <c r="Y56" s="312"/>
      <c r="Z56" s="312"/>
      <c r="AA56" s="312"/>
      <c r="AB56" s="312"/>
      <c r="AC56" s="312"/>
      <c r="AD56" s="312"/>
      <c r="AE56" s="312"/>
      <c r="AF56" s="312"/>
      <c r="AG56" s="312"/>
      <c r="AH56" s="312"/>
      <c r="AI56" s="312"/>
      <c r="AJ56" s="312"/>
      <c r="AK56" s="312"/>
    </row>
    <row r="57" spans="1:37" ht="24.95" customHeight="1" thickTop="1" x14ac:dyDescent="0.2">
      <c r="A57" s="343">
        <v>1</v>
      </c>
      <c r="B57" s="211" t="s">
        <v>1335</v>
      </c>
      <c r="C57" s="256" t="s">
        <v>453</v>
      </c>
      <c r="D57" s="256" t="s">
        <v>1404</v>
      </c>
      <c r="E57" s="319">
        <v>15427164</v>
      </c>
      <c r="F57" s="315">
        <v>21598029</v>
      </c>
      <c r="G57" s="314">
        <v>6170865.04</v>
      </c>
      <c r="H57" s="315">
        <v>617086504</v>
      </c>
      <c r="I57" s="171" t="s">
        <v>1287</v>
      </c>
      <c r="J57" s="344" t="s">
        <v>1664</v>
      </c>
      <c r="K57" s="312"/>
      <c r="L57" s="312"/>
      <c r="M57" s="312"/>
      <c r="N57" s="312"/>
      <c r="O57" s="312"/>
      <c r="P57" s="312"/>
      <c r="Q57" s="312"/>
      <c r="R57" s="312"/>
      <c r="S57" s="312"/>
      <c r="T57" s="312"/>
      <c r="U57" s="312"/>
      <c r="V57" s="312"/>
      <c r="W57" s="312"/>
      <c r="X57" s="312"/>
      <c r="Y57" s="312"/>
      <c r="Z57" s="312"/>
      <c r="AA57" s="312"/>
      <c r="AB57" s="312"/>
      <c r="AC57" s="312"/>
      <c r="AD57" s="312"/>
      <c r="AE57" s="312"/>
      <c r="AF57" s="312"/>
      <c r="AG57" s="312"/>
      <c r="AH57" s="312"/>
      <c r="AI57" s="312"/>
      <c r="AJ57" s="312"/>
      <c r="AK57" s="312"/>
    </row>
    <row r="58" spans="1:37" ht="24.95" customHeight="1" x14ac:dyDescent="0.2">
      <c r="A58" s="345">
        <v>2</v>
      </c>
      <c r="B58" s="334" t="s">
        <v>1136</v>
      </c>
      <c r="C58" s="335" t="s">
        <v>449</v>
      </c>
      <c r="D58" s="335" t="s">
        <v>633</v>
      </c>
      <c r="E58" s="336">
        <v>2889564</v>
      </c>
      <c r="F58" s="337">
        <v>5779126</v>
      </c>
      <c r="G58" s="338">
        <v>2889562.5</v>
      </c>
      <c r="H58" s="337">
        <v>288956250</v>
      </c>
      <c r="I58" s="339" t="s">
        <v>1432</v>
      </c>
      <c r="J58" s="346" t="s">
        <v>1665</v>
      </c>
      <c r="K58" s="312"/>
      <c r="L58" s="312"/>
      <c r="M58" s="312"/>
      <c r="N58" s="312"/>
      <c r="O58" s="312"/>
      <c r="P58" s="312"/>
      <c r="Q58" s="312"/>
      <c r="R58" s="312"/>
      <c r="S58" s="312"/>
      <c r="T58" s="312"/>
      <c r="U58" s="312"/>
      <c r="V58" s="312"/>
      <c r="W58" s="312"/>
      <c r="X58" s="312"/>
      <c r="Y58" s="312"/>
      <c r="Z58" s="312"/>
      <c r="AA58" s="312"/>
      <c r="AB58" s="312"/>
      <c r="AC58" s="312"/>
      <c r="AD58" s="312"/>
      <c r="AE58" s="312"/>
      <c r="AF58" s="312"/>
      <c r="AG58" s="312"/>
      <c r="AH58" s="312"/>
      <c r="AI58" s="312"/>
      <c r="AJ58" s="312"/>
      <c r="AK58" s="312"/>
    </row>
    <row r="59" spans="1:37" ht="24.95" customHeight="1" x14ac:dyDescent="0.2">
      <c r="A59" s="343">
        <v>3</v>
      </c>
      <c r="B59" s="211" t="s">
        <v>1563</v>
      </c>
      <c r="C59" s="256" t="s">
        <v>453</v>
      </c>
      <c r="D59" s="256" t="s">
        <v>618</v>
      </c>
      <c r="E59" s="319">
        <v>1150001</v>
      </c>
      <c r="F59" s="315">
        <v>3450000</v>
      </c>
      <c r="G59" s="314">
        <v>2300000</v>
      </c>
      <c r="H59" s="315">
        <v>230000000</v>
      </c>
      <c r="I59" s="171" t="s">
        <v>1287</v>
      </c>
      <c r="J59" s="344" t="s">
        <v>1666</v>
      </c>
      <c r="K59" s="312"/>
      <c r="L59" s="312"/>
      <c r="M59" s="312"/>
      <c r="N59" s="312"/>
      <c r="O59" s="312"/>
      <c r="P59" s="312"/>
      <c r="Q59" s="312"/>
      <c r="R59" s="312"/>
      <c r="S59" s="312"/>
      <c r="T59" s="312"/>
      <c r="U59" s="312"/>
      <c r="V59" s="312"/>
      <c r="W59" s="312"/>
      <c r="X59" s="312"/>
      <c r="Y59" s="312"/>
      <c r="Z59" s="312"/>
      <c r="AA59" s="312"/>
      <c r="AB59" s="312"/>
      <c r="AC59" s="312"/>
      <c r="AD59" s="312"/>
      <c r="AE59" s="312"/>
      <c r="AF59" s="312"/>
      <c r="AG59" s="312"/>
      <c r="AH59" s="312"/>
      <c r="AI59" s="312"/>
      <c r="AJ59" s="312"/>
      <c r="AK59" s="312"/>
    </row>
    <row r="60" spans="1:37" ht="24.95" customHeight="1" x14ac:dyDescent="0.2">
      <c r="A60" s="345">
        <v>4</v>
      </c>
      <c r="B60" s="334" t="s">
        <v>556</v>
      </c>
      <c r="C60" s="335" t="s">
        <v>449</v>
      </c>
      <c r="D60" s="335" t="s">
        <v>1667</v>
      </c>
      <c r="E60" s="336">
        <v>1322281</v>
      </c>
      <c r="F60" s="337">
        <v>2975130</v>
      </c>
      <c r="G60" s="338">
        <v>1652850</v>
      </c>
      <c r="H60" s="337">
        <v>165285000</v>
      </c>
      <c r="I60" s="339" t="s">
        <v>1296</v>
      </c>
      <c r="J60" s="346" t="s">
        <v>1668</v>
      </c>
      <c r="K60" s="312"/>
      <c r="L60" s="312"/>
      <c r="M60" s="312"/>
      <c r="N60" s="312"/>
      <c r="O60" s="312"/>
      <c r="P60" s="312"/>
      <c r="Q60" s="312"/>
      <c r="R60" s="312"/>
      <c r="S60" s="312"/>
      <c r="T60" s="312"/>
      <c r="U60" s="312"/>
      <c r="V60" s="312"/>
      <c r="W60" s="312"/>
      <c r="X60" s="312"/>
      <c r="Y60" s="312"/>
      <c r="Z60" s="312"/>
      <c r="AA60" s="312"/>
      <c r="AB60" s="312"/>
      <c r="AC60" s="312"/>
      <c r="AD60" s="312"/>
      <c r="AE60" s="312"/>
      <c r="AF60" s="312"/>
      <c r="AG60" s="312"/>
      <c r="AH60" s="312"/>
      <c r="AI60" s="312"/>
      <c r="AJ60" s="312"/>
      <c r="AK60" s="312"/>
    </row>
    <row r="61" spans="1:37" ht="24.95" customHeight="1" x14ac:dyDescent="0.2">
      <c r="A61" s="343">
        <v>5</v>
      </c>
      <c r="B61" s="211" t="s">
        <v>1669</v>
      </c>
      <c r="C61" s="210" t="s">
        <v>453</v>
      </c>
      <c r="D61" s="256" t="s">
        <v>1670</v>
      </c>
      <c r="E61" s="320">
        <v>322001</v>
      </c>
      <c r="F61" s="315">
        <v>400000</v>
      </c>
      <c r="G61" s="314">
        <v>78000</v>
      </c>
      <c r="H61" s="315">
        <v>7800000</v>
      </c>
      <c r="I61" s="171" t="s">
        <v>1327</v>
      </c>
      <c r="J61" s="344" t="s">
        <v>1601</v>
      </c>
      <c r="K61" s="312"/>
      <c r="L61" s="312"/>
      <c r="M61" s="312"/>
      <c r="N61" s="312"/>
      <c r="O61" s="312"/>
      <c r="P61" s="312"/>
      <c r="Q61" s="312"/>
      <c r="R61" s="312"/>
      <c r="S61" s="312"/>
      <c r="T61" s="312"/>
      <c r="U61" s="312"/>
      <c r="V61" s="312"/>
      <c r="W61" s="312"/>
      <c r="X61" s="312"/>
      <c r="Y61" s="312"/>
      <c r="Z61" s="312"/>
      <c r="AA61" s="312"/>
      <c r="AB61" s="312"/>
      <c r="AC61" s="312"/>
      <c r="AD61" s="312"/>
      <c r="AE61" s="312"/>
      <c r="AF61" s="312"/>
      <c r="AG61" s="312"/>
      <c r="AH61" s="312"/>
      <c r="AI61" s="312"/>
      <c r="AJ61" s="312"/>
      <c r="AK61" s="312"/>
    </row>
    <row r="62" spans="1:37" ht="24.95" customHeight="1" x14ac:dyDescent="0.2">
      <c r="A62" s="345">
        <v>6</v>
      </c>
      <c r="B62" s="334" t="s">
        <v>1135</v>
      </c>
      <c r="C62" s="335" t="s">
        <v>453</v>
      </c>
      <c r="D62" s="335" t="s">
        <v>633</v>
      </c>
      <c r="E62" s="336">
        <v>725001</v>
      </c>
      <c r="F62" s="337">
        <v>1450000</v>
      </c>
      <c r="G62" s="338">
        <v>725000</v>
      </c>
      <c r="H62" s="337">
        <v>72500000</v>
      </c>
      <c r="I62" s="339" t="s">
        <v>1671</v>
      </c>
      <c r="J62" s="346" t="s">
        <v>1650</v>
      </c>
      <c r="K62" s="312"/>
      <c r="L62" s="312"/>
      <c r="M62" s="312"/>
      <c r="N62" s="312"/>
      <c r="O62" s="312"/>
      <c r="P62" s="312"/>
      <c r="Q62" s="312"/>
      <c r="R62" s="312"/>
      <c r="S62" s="312"/>
      <c r="T62" s="312"/>
      <c r="U62" s="312"/>
      <c r="V62" s="312"/>
      <c r="W62" s="312"/>
      <c r="X62" s="312"/>
      <c r="Y62" s="312"/>
      <c r="Z62" s="312"/>
      <c r="AA62" s="312"/>
      <c r="AB62" s="312"/>
      <c r="AC62" s="312"/>
      <c r="AD62" s="312"/>
      <c r="AE62" s="312"/>
      <c r="AF62" s="312"/>
      <c r="AG62" s="312"/>
      <c r="AH62" s="312"/>
      <c r="AI62" s="312"/>
      <c r="AJ62" s="312"/>
      <c r="AK62" s="312"/>
    </row>
    <row r="63" spans="1:37" ht="24.95" customHeight="1" x14ac:dyDescent="0.2">
      <c r="A63" s="343">
        <v>7</v>
      </c>
      <c r="B63" s="211" t="s">
        <v>397</v>
      </c>
      <c r="C63" s="210" t="s">
        <v>453</v>
      </c>
      <c r="D63" s="256" t="s">
        <v>635</v>
      </c>
      <c r="E63" s="320">
        <v>3845626</v>
      </c>
      <c r="F63" s="315">
        <v>5768438</v>
      </c>
      <c r="G63" s="314">
        <v>1922812.5</v>
      </c>
      <c r="H63" s="315">
        <v>192281250</v>
      </c>
      <c r="I63" s="171" t="s">
        <v>1314</v>
      </c>
      <c r="J63" s="344" t="s">
        <v>1650</v>
      </c>
      <c r="K63" s="312"/>
      <c r="L63" s="312"/>
      <c r="M63" s="312"/>
      <c r="N63" s="312"/>
      <c r="O63" s="312"/>
      <c r="P63" s="312"/>
      <c r="Q63" s="312"/>
      <c r="R63" s="312"/>
      <c r="S63" s="312"/>
      <c r="T63" s="312"/>
      <c r="U63" s="312"/>
      <c r="V63" s="312"/>
      <c r="W63" s="312"/>
      <c r="X63" s="312"/>
      <c r="Y63" s="312"/>
      <c r="Z63" s="312"/>
      <c r="AA63" s="312"/>
      <c r="AB63" s="312"/>
      <c r="AC63" s="312"/>
      <c r="AD63" s="312"/>
      <c r="AE63" s="312"/>
      <c r="AF63" s="312"/>
      <c r="AG63" s="312"/>
      <c r="AH63" s="312"/>
      <c r="AI63" s="312"/>
      <c r="AJ63" s="312"/>
      <c r="AK63" s="312"/>
    </row>
    <row r="64" spans="1:37" ht="24.95" customHeight="1" x14ac:dyDescent="0.2">
      <c r="A64" s="345">
        <v>8</v>
      </c>
      <c r="B64" s="334" t="s">
        <v>1672</v>
      </c>
      <c r="C64" s="335" t="s">
        <v>936</v>
      </c>
      <c r="D64" s="335" t="s">
        <v>1673</v>
      </c>
      <c r="E64" s="336">
        <v>45823131</v>
      </c>
      <c r="F64" s="337">
        <v>75608165</v>
      </c>
      <c r="G64" s="338">
        <v>29785034.629999999</v>
      </c>
      <c r="H64" s="337">
        <v>2978503463</v>
      </c>
      <c r="I64" s="339" t="s">
        <v>1302</v>
      </c>
      <c r="J64" s="346" t="s">
        <v>1674</v>
      </c>
      <c r="K64" s="312"/>
      <c r="L64" s="312"/>
      <c r="M64" s="312"/>
      <c r="N64" s="312"/>
      <c r="O64" s="312"/>
      <c r="P64" s="312"/>
      <c r="Q64" s="312"/>
      <c r="R64" s="312"/>
      <c r="S64" s="312"/>
      <c r="T64" s="312"/>
      <c r="U64" s="312"/>
      <c r="V64" s="312"/>
      <c r="W64" s="312"/>
      <c r="X64" s="312"/>
      <c r="Y64" s="312"/>
      <c r="Z64" s="312"/>
      <c r="AA64" s="312"/>
      <c r="AB64" s="312"/>
      <c r="AC64" s="312"/>
      <c r="AD64" s="312"/>
      <c r="AE64" s="312"/>
      <c r="AF64" s="312"/>
      <c r="AG64" s="312"/>
      <c r="AH64" s="312"/>
      <c r="AI64" s="312"/>
      <c r="AJ64" s="312"/>
      <c r="AK64" s="312"/>
    </row>
    <row r="65" spans="1:37" ht="24.95" customHeight="1" x14ac:dyDescent="0.2">
      <c r="A65" s="343">
        <v>9</v>
      </c>
      <c r="B65" s="211" t="s">
        <v>1544</v>
      </c>
      <c r="C65" s="210" t="s">
        <v>453</v>
      </c>
      <c r="D65" s="256" t="s">
        <v>648</v>
      </c>
      <c r="E65" s="320">
        <v>16439449</v>
      </c>
      <c r="F65" s="315">
        <v>21371283</v>
      </c>
      <c r="G65" s="314">
        <v>4931835</v>
      </c>
      <c r="H65" s="315">
        <v>493183500</v>
      </c>
      <c r="I65" s="171" t="s">
        <v>1287</v>
      </c>
      <c r="J65" s="344" t="s">
        <v>1675</v>
      </c>
      <c r="K65" s="312"/>
      <c r="L65" s="312"/>
      <c r="M65" s="312"/>
      <c r="N65" s="312"/>
      <c r="O65" s="312"/>
      <c r="P65" s="312"/>
      <c r="Q65" s="312"/>
      <c r="R65" s="312"/>
      <c r="S65" s="312"/>
      <c r="T65" s="312"/>
      <c r="U65" s="312"/>
      <c r="V65" s="312"/>
      <c r="W65" s="312"/>
      <c r="X65" s="312"/>
      <c r="Y65" s="312"/>
      <c r="Z65" s="312"/>
      <c r="AA65" s="312"/>
      <c r="AB65" s="312"/>
      <c r="AC65" s="312"/>
      <c r="AD65" s="312"/>
      <c r="AE65" s="312"/>
      <c r="AF65" s="312"/>
      <c r="AG65" s="312"/>
      <c r="AH65" s="312"/>
      <c r="AI65" s="312"/>
      <c r="AJ65" s="312"/>
      <c r="AK65" s="312"/>
    </row>
    <row r="66" spans="1:37" ht="24.95" customHeight="1" x14ac:dyDescent="0.2">
      <c r="A66" s="345">
        <v>10</v>
      </c>
      <c r="B66" s="334" t="s">
        <v>1676</v>
      </c>
      <c r="C66" s="335" t="s">
        <v>449</v>
      </c>
      <c r="D66" s="335" t="s">
        <v>1404</v>
      </c>
      <c r="E66" s="336">
        <v>4934823</v>
      </c>
      <c r="F66" s="337">
        <v>6908751</v>
      </c>
      <c r="G66" s="338">
        <v>1973928.77</v>
      </c>
      <c r="H66" s="337">
        <v>197392877</v>
      </c>
      <c r="I66" s="339" t="s">
        <v>1287</v>
      </c>
      <c r="J66" s="346" t="s">
        <v>1677</v>
      </c>
      <c r="K66" s="312"/>
      <c r="L66" s="312"/>
      <c r="M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X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  <c r="AI66" s="312"/>
      <c r="AJ66" s="312"/>
      <c r="AK66" s="312"/>
    </row>
    <row r="67" spans="1:37" ht="24.95" customHeight="1" x14ac:dyDescent="0.2">
      <c r="A67" s="343">
        <v>11</v>
      </c>
      <c r="B67" s="211" t="s">
        <v>1463</v>
      </c>
      <c r="C67" s="210" t="s">
        <v>453</v>
      </c>
      <c r="D67" s="256" t="s">
        <v>1343</v>
      </c>
      <c r="E67" s="320">
        <v>2202950</v>
      </c>
      <c r="F67" s="315">
        <v>4846488</v>
      </c>
      <c r="G67" s="314">
        <v>2643538.7999999998</v>
      </c>
      <c r="H67" s="315">
        <v>264353879.99999997</v>
      </c>
      <c r="I67" s="171" t="s">
        <v>1287</v>
      </c>
      <c r="J67" s="344" t="s">
        <v>1677</v>
      </c>
      <c r="K67" s="312"/>
      <c r="L67" s="312"/>
      <c r="M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X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  <c r="AI67" s="312"/>
      <c r="AJ67" s="312"/>
      <c r="AK67" s="312"/>
    </row>
    <row r="68" spans="1:37" ht="24.95" customHeight="1" x14ac:dyDescent="0.2">
      <c r="A68" s="345">
        <v>12</v>
      </c>
      <c r="B68" s="334" t="s">
        <v>1362</v>
      </c>
      <c r="C68" s="335" t="s">
        <v>453</v>
      </c>
      <c r="D68" s="335" t="s">
        <v>1128</v>
      </c>
      <c r="E68" s="336">
        <v>2640001</v>
      </c>
      <c r="F68" s="337">
        <v>4752000</v>
      </c>
      <c r="G68" s="338">
        <v>2112000</v>
      </c>
      <c r="H68" s="337">
        <v>211200000</v>
      </c>
      <c r="I68" s="339" t="s">
        <v>1292</v>
      </c>
      <c r="J68" s="346" t="s">
        <v>1677</v>
      </c>
      <c r="K68" s="312"/>
      <c r="L68" s="312"/>
      <c r="M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X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  <c r="AI68" s="312"/>
      <c r="AJ68" s="312"/>
      <c r="AK68" s="312"/>
    </row>
    <row r="69" spans="1:37" ht="24.95" customHeight="1" x14ac:dyDescent="0.2">
      <c r="A69" s="343">
        <v>13</v>
      </c>
      <c r="B69" s="211" t="s">
        <v>1328</v>
      </c>
      <c r="C69" s="210" t="s">
        <v>453</v>
      </c>
      <c r="D69" s="256" t="s">
        <v>635</v>
      </c>
      <c r="E69" s="320">
        <v>691601</v>
      </c>
      <c r="F69" s="207">
        <v>1037400</v>
      </c>
      <c r="G69" s="314">
        <v>345800</v>
      </c>
      <c r="H69" s="315">
        <v>34580000</v>
      </c>
      <c r="I69" s="171" t="s">
        <v>1287</v>
      </c>
      <c r="J69" s="344" t="s">
        <v>1678</v>
      </c>
      <c r="K69" s="312"/>
      <c r="L69" s="312"/>
      <c r="M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X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  <c r="AI69" s="312"/>
      <c r="AJ69" s="312"/>
      <c r="AK69" s="312"/>
    </row>
    <row r="70" spans="1:37" ht="24.95" customHeight="1" x14ac:dyDescent="0.2">
      <c r="A70" s="345">
        <v>14</v>
      </c>
      <c r="B70" s="334" t="s">
        <v>1557</v>
      </c>
      <c r="C70" s="335" t="s">
        <v>449</v>
      </c>
      <c r="D70" s="335" t="s">
        <v>1679</v>
      </c>
      <c r="E70" s="336">
        <v>5125717</v>
      </c>
      <c r="F70" s="337">
        <v>7432288</v>
      </c>
      <c r="G70" s="338">
        <v>2306571.6</v>
      </c>
      <c r="H70" s="324">
        <v>230657160</v>
      </c>
      <c r="I70" s="339" t="s">
        <v>1432</v>
      </c>
      <c r="J70" s="346" t="s">
        <v>1680</v>
      </c>
      <c r="K70" s="312"/>
      <c r="L70" s="312"/>
      <c r="M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X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  <c r="AI70" s="312"/>
      <c r="AJ70" s="312"/>
      <c r="AK70" s="312"/>
    </row>
    <row r="71" spans="1:37" ht="24.95" customHeight="1" x14ac:dyDescent="0.2">
      <c r="A71" s="347">
        <v>15</v>
      </c>
      <c r="B71" s="340" t="s">
        <v>1569</v>
      </c>
      <c r="C71" s="325" t="s">
        <v>936</v>
      </c>
      <c r="D71" s="326" t="s">
        <v>1404</v>
      </c>
      <c r="E71" s="317">
        <v>51852220</v>
      </c>
      <c r="F71" s="292">
        <v>72593106</v>
      </c>
      <c r="G71" s="318">
        <v>20740886.75</v>
      </c>
      <c r="H71" s="321">
        <v>2074088675</v>
      </c>
      <c r="I71" s="341" t="s">
        <v>1339</v>
      </c>
      <c r="J71" s="348" t="s">
        <v>1681</v>
      </c>
      <c r="K71" s="312"/>
      <c r="L71" s="312"/>
      <c r="M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X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  <c r="AI71" s="312"/>
      <c r="AJ71" s="312"/>
      <c r="AK71" s="312"/>
    </row>
    <row r="72" spans="1:37" ht="24.95" customHeight="1" x14ac:dyDescent="0.2">
      <c r="A72" s="345">
        <v>16</v>
      </c>
      <c r="B72" s="334" t="s">
        <v>548</v>
      </c>
      <c r="C72" s="333" t="s">
        <v>449</v>
      </c>
      <c r="D72" s="335" t="s">
        <v>635</v>
      </c>
      <c r="E72" s="336">
        <v>5206630</v>
      </c>
      <c r="F72" s="337">
        <v>7809944</v>
      </c>
      <c r="G72" s="338">
        <v>2603314.0750000002</v>
      </c>
      <c r="H72" s="324">
        <v>260331407.50000003</v>
      </c>
      <c r="I72" s="339" t="s">
        <v>1287</v>
      </c>
      <c r="J72" s="346" t="s">
        <v>1682</v>
      </c>
      <c r="K72" s="312"/>
      <c r="L72" s="312"/>
      <c r="M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X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  <c r="AI72" s="312"/>
      <c r="AJ72" s="312"/>
      <c r="AK72" s="312"/>
    </row>
    <row r="73" spans="1:37" ht="24.95" customHeight="1" x14ac:dyDescent="0.2">
      <c r="A73" s="343">
        <v>17</v>
      </c>
      <c r="B73" s="211" t="s">
        <v>243</v>
      </c>
      <c r="C73" s="210" t="s">
        <v>446</v>
      </c>
      <c r="D73" s="256" t="s">
        <v>1683</v>
      </c>
      <c r="E73" s="320">
        <v>4276801</v>
      </c>
      <c r="F73" s="315">
        <v>5559840</v>
      </c>
      <c r="G73" s="314">
        <v>1283040</v>
      </c>
      <c r="H73" s="321">
        <v>128304000</v>
      </c>
      <c r="I73" s="171" t="s">
        <v>1618</v>
      </c>
      <c r="J73" s="344" t="s">
        <v>1682</v>
      </c>
      <c r="K73" s="312"/>
      <c r="L73" s="312"/>
      <c r="M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X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  <c r="AI73" s="312"/>
      <c r="AJ73" s="312"/>
      <c r="AK73" s="312"/>
    </row>
    <row r="74" spans="1:37" ht="24.95" customHeight="1" x14ac:dyDescent="0.2">
      <c r="A74" s="345">
        <v>18</v>
      </c>
      <c r="B74" s="334" t="s">
        <v>1471</v>
      </c>
      <c r="C74" s="333" t="s">
        <v>453</v>
      </c>
      <c r="D74" s="333" t="s">
        <v>1128</v>
      </c>
      <c r="E74" s="336">
        <v>13584749</v>
      </c>
      <c r="F74" s="337">
        <v>24452547</v>
      </c>
      <c r="G74" s="338">
        <v>10867798.5</v>
      </c>
      <c r="H74" s="324">
        <v>1086779850</v>
      </c>
      <c r="I74" s="339" t="s">
        <v>1337</v>
      </c>
      <c r="J74" s="346" t="s">
        <v>1682</v>
      </c>
      <c r="K74" s="312"/>
      <c r="L74" s="312"/>
      <c r="M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X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  <c r="AI74" s="312"/>
      <c r="AJ74" s="312"/>
      <c r="AK74" s="312"/>
    </row>
    <row r="75" spans="1:37" ht="24.95" customHeight="1" x14ac:dyDescent="0.2">
      <c r="A75" s="347">
        <v>19</v>
      </c>
      <c r="B75" s="296" t="s">
        <v>1684</v>
      </c>
      <c r="C75" s="290" t="s">
        <v>453</v>
      </c>
      <c r="D75" s="316" t="s">
        <v>1685</v>
      </c>
      <c r="E75" s="317">
        <v>1000001</v>
      </c>
      <c r="F75" s="292">
        <v>5000000</v>
      </c>
      <c r="G75" s="318">
        <v>4000000</v>
      </c>
      <c r="H75" s="321">
        <v>400000000</v>
      </c>
      <c r="I75" s="291" t="s">
        <v>1339</v>
      </c>
      <c r="J75" s="348" t="s">
        <v>1686</v>
      </c>
      <c r="K75" s="312"/>
      <c r="L75" s="312"/>
      <c r="M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X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2"/>
      <c r="AI75" s="312"/>
      <c r="AJ75" s="312"/>
      <c r="AK75" s="312"/>
    </row>
    <row r="76" spans="1:37" ht="24.95" customHeight="1" x14ac:dyDescent="0.2">
      <c r="A76" s="345">
        <v>20</v>
      </c>
      <c r="B76" s="334" t="s">
        <v>1507</v>
      </c>
      <c r="C76" s="322" t="s">
        <v>453</v>
      </c>
      <c r="D76" s="323" t="s">
        <v>621</v>
      </c>
      <c r="E76" s="336">
        <v>18439263</v>
      </c>
      <c r="F76" s="337">
        <v>23049078</v>
      </c>
      <c r="G76" s="338">
        <v>4609815.5</v>
      </c>
      <c r="H76" s="324">
        <v>460981550</v>
      </c>
      <c r="I76" s="342" t="s">
        <v>1337</v>
      </c>
      <c r="J76" s="346" t="s">
        <v>1687</v>
      </c>
      <c r="K76" s="312"/>
      <c r="L76" s="312"/>
      <c r="M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X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  <c r="AI76" s="312"/>
      <c r="AJ76" s="312"/>
      <c r="AK76" s="312"/>
    </row>
    <row r="77" spans="1:37" ht="24.95" customHeight="1" x14ac:dyDescent="0.2">
      <c r="A77" s="347">
        <v>21</v>
      </c>
      <c r="B77" s="296" t="s">
        <v>1518</v>
      </c>
      <c r="C77" s="290" t="s">
        <v>449</v>
      </c>
      <c r="D77" s="316" t="s">
        <v>1688</v>
      </c>
      <c r="E77" s="317">
        <v>3454490</v>
      </c>
      <c r="F77" s="292">
        <v>6321715</v>
      </c>
      <c r="G77" s="318">
        <v>2867225.62</v>
      </c>
      <c r="H77" s="321">
        <v>286722562</v>
      </c>
      <c r="I77" s="291" t="s">
        <v>1290</v>
      </c>
      <c r="J77" s="348" t="s">
        <v>1652</v>
      </c>
      <c r="K77" s="312"/>
      <c r="L77" s="312"/>
      <c r="M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X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  <c r="AI77" s="312"/>
      <c r="AJ77" s="312"/>
      <c r="AK77" s="312"/>
    </row>
    <row r="78" spans="1:37" ht="24.95" customHeight="1" x14ac:dyDescent="0.2">
      <c r="A78" s="345">
        <v>22</v>
      </c>
      <c r="B78" s="334" t="s">
        <v>1459</v>
      </c>
      <c r="C78" s="322" t="s">
        <v>453</v>
      </c>
      <c r="D78" s="323" t="s">
        <v>1689</v>
      </c>
      <c r="E78" s="336">
        <v>1510001</v>
      </c>
      <c r="F78" s="337">
        <v>4907500</v>
      </c>
      <c r="G78" s="338">
        <v>3397500</v>
      </c>
      <c r="H78" s="324">
        <v>339750000</v>
      </c>
      <c r="I78" s="339" t="s">
        <v>1337</v>
      </c>
      <c r="J78" s="346" t="s">
        <v>1690</v>
      </c>
      <c r="K78" s="312"/>
      <c r="L78" s="312"/>
      <c r="M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X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  <c r="AI78" s="312"/>
      <c r="AJ78" s="312"/>
      <c r="AK78" s="312"/>
    </row>
    <row r="79" spans="1:37" ht="24.95" customHeight="1" x14ac:dyDescent="0.2">
      <c r="A79" s="347">
        <v>23</v>
      </c>
      <c r="B79" s="296" t="s">
        <v>395</v>
      </c>
      <c r="C79" s="290" t="s">
        <v>936</v>
      </c>
      <c r="D79" s="316" t="s">
        <v>985</v>
      </c>
      <c r="E79" s="317">
        <v>68261174</v>
      </c>
      <c r="F79" s="292">
        <v>75087291</v>
      </c>
      <c r="G79" s="318">
        <v>6826117.1900000004</v>
      </c>
      <c r="H79" s="321">
        <v>682611719</v>
      </c>
      <c r="I79" s="291" t="s">
        <v>1339</v>
      </c>
      <c r="J79" s="348" t="s">
        <v>1691</v>
      </c>
      <c r="K79" s="312"/>
      <c r="L79" s="312"/>
      <c r="M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X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  <c r="AI79" s="312"/>
      <c r="AJ79" s="312"/>
      <c r="AK79" s="312"/>
    </row>
    <row r="80" spans="1:37" ht="24.95" customHeight="1" x14ac:dyDescent="0.2">
      <c r="A80" s="345">
        <v>24</v>
      </c>
      <c r="B80" s="334" t="s">
        <v>520</v>
      </c>
      <c r="C80" s="333" t="s">
        <v>449</v>
      </c>
      <c r="D80" s="335" t="s">
        <v>1692</v>
      </c>
      <c r="E80" s="336">
        <v>6557886</v>
      </c>
      <c r="F80" s="337">
        <v>7541568</v>
      </c>
      <c r="G80" s="338">
        <v>983682.74</v>
      </c>
      <c r="H80" s="324">
        <v>98368274</v>
      </c>
      <c r="I80" s="339" t="s">
        <v>1287</v>
      </c>
      <c r="J80" s="346" t="s">
        <v>1691</v>
      </c>
      <c r="K80" s="312"/>
      <c r="L80" s="312"/>
      <c r="M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X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  <c r="AI80" s="312"/>
      <c r="AJ80" s="312"/>
      <c r="AK80" s="312"/>
    </row>
    <row r="81" spans="1:37" ht="24.95" customHeight="1" x14ac:dyDescent="0.2">
      <c r="A81" s="347">
        <v>25</v>
      </c>
      <c r="B81" s="296" t="s">
        <v>1693</v>
      </c>
      <c r="C81" s="290" t="s">
        <v>936</v>
      </c>
      <c r="D81" s="316" t="s">
        <v>1404</v>
      </c>
      <c r="E81" s="317">
        <v>58814021</v>
      </c>
      <c r="F81" s="292">
        <v>82339628</v>
      </c>
      <c r="G81" s="318">
        <v>23525608</v>
      </c>
      <c r="H81" s="321">
        <v>2352560800</v>
      </c>
      <c r="I81" s="291" t="s">
        <v>1432</v>
      </c>
      <c r="J81" s="348" t="s">
        <v>1694</v>
      </c>
      <c r="K81" s="312"/>
      <c r="L81" s="312"/>
      <c r="M81" s="312"/>
      <c r="N81" s="312"/>
      <c r="O81" s="312"/>
      <c r="P81" s="312"/>
      <c r="Q81" s="312"/>
      <c r="R81" s="312"/>
      <c r="S81" s="312"/>
      <c r="T81" s="312"/>
      <c r="U81" s="312"/>
      <c r="V81" s="312"/>
      <c r="W81" s="312"/>
      <c r="X81" s="312"/>
      <c r="Y81" s="312"/>
      <c r="Z81" s="312"/>
      <c r="AA81" s="312"/>
      <c r="AB81" s="312"/>
      <c r="AC81" s="312"/>
      <c r="AD81" s="312"/>
      <c r="AE81" s="312"/>
      <c r="AF81" s="312"/>
      <c r="AG81" s="312"/>
      <c r="AH81" s="312"/>
      <c r="AI81" s="312"/>
      <c r="AJ81" s="312"/>
      <c r="AK81" s="312"/>
    </row>
    <row r="82" spans="1:37" ht="24.95" customHeight="1" x14ac:dyDescent="0.2">
      <c r="A82" s="345">
        <v>26</v>
      </c>
      <c r="B82" s="334" t="s">
        <v>1695</v>
      </c>
      <c r="C82" s="333" t="s">
        <v>453</v>
      </c>
      <c r="D82" s="335" t="s">
        <v>985</v>
      </c>
      <c r="E82" s="336">
        <v>20088786.200000003</v>
      </c>
      <c r="F82" s="337">
        <v>22097664</v>
      </c>
      <c r="G82" s="338">
        <v>2008878.269999997</v>
      </c>
      <c r="H82" s="324">
        <v>200887826.9999997</v>
      </c>
      <c r="I82" s="339" t="s">
        <v>1337</v>
      </c>
      <c r="J82" s="349" t="s">
        <v>1696</v>
      </c>
      <c r="K82" s="312"/>
      <c r="L82" s="312"/>
      <c r="M82" s="312"/>
      <c r="N82" s="312"/>
      <c r="O82" s="312"/>
      <c r="P82" s="312"/>
      <c r="Q82" s="312"/>
      <c r="R82" s="312"/>
      <c r="S82" s="312"/>
      <c r="T82" s="312"/>
      <c r="U82" s="312"/>
      <c r="V82" s="312"/>
      <c r="W82" s="312"/>
      <c r="X82" s="312"/>
      <c r="Y82" s="312"/>
      <c r="Z82" s="312"/>
      <c r="AA82" s="312"/>
      <c r="AB82" s="312"/>
      <c r="AC82" s="312"/>
      <c r="AD82" s="312"/>
      <c r="AE82" s="312"/>
      <c r="AF82" s="312"/>
      <c r="AG82" s="312"/>
      <c r="AH82" s="312"/>
      <c r="AI82" s="312"/>
      <c r="AJ82" s="312"/>
      <c r="AK82" s="312"/>
    </row>
    <row r="83" spans="1:37" ht="24.95" customHeight="1" x14ac:dyDescent="0.2">
      <c r="A83" s="347">
        <v>27</v>
      </c>
      <c r="B83" s="296" t="s">
        <v>1552</v>
      </c>
      <c r="C83" s="290" t="s">
        <v>446</v>
      </c>
      <c r="D83" s="316" t="s">
        <v>635</v>
      </c>
      <c r="E83" s="317">
        <v>8055934</v>
      </c>
      <c r="F83" s="292">
        <v>12083900</v>
      </c>
      <c r="G83" s="318">
        <v>4027966.2</v>
      </c>
      <c r="H83" s="321">
        <v>402796620</v>
      </c>
      <c r="I83" s="291" t="s">
        <v>1287</v>
      </c>
      <c r="J83" s="350" t="s">
        <v>1697</v>
      </c>
      <c r="K83" s="312"/>
      <c r="L83" s="312"/>
      <c r="M83" s="312"/>
      <c r="N83" s="312"/>
      <c r="O83" s="312"/>
      <c r="P83" s="312"/>
      <c r="Q83" s="312"/>
      <c r="R83" s="312"/>
      <c r="S83" s="312"/>
      <c r="T83" s="312"/>
      <c r="U83" s="312"/>
      <c r="V83" s="312"/>
      <c r="W83" s="312"/>
      <c r="X83" s="312"/>
      <c r="Y83" s="312"/>
      <c r="Z83" s="312"/>
      <c r="AA83" s="312"/>
      <c r="AB83" s="312"/>
      <c r="AC83" s="312"/>
      <c r="AD83" s="312"/>
      <c r="AE83" s="312"/>
      <c r="AF83" s="312"/>
      <c r="AG83" s="312"/>
      <c r="AH83" s="312"/>
      <c r="AI83" s="312"/>
      <c r="AJ83" s="312"/>
      <c r="AK83" s="312"/>
    </row>
    <row r="84" spans="1:37" ht="24.95" customHeight="1" x14ac:dyDescent="0.2">
      <c r="A84" s="345">
        <v>28</v>
      </c>
      <c r="B84" s="334" t="s">
        <v>1698</v>
      </c>
      <c r="C84" s="333" t="s">
        <v>1600</v>
      </c>
      <c r="D84" s="335" t="s">
        <v>635</v>
      </c>
      <c r="E84" s="336">
        <v>4562626</v>
      </c>
      <c r="F84" s="337">
        <v>6843938</v>
      </c>
      <c r="G84" s="338">
        <v>2281313</v>
      </c>
      <c r="H84" s="324">
        <v>228131300</v>
      </c>
      <c r="I84" s="339" t="s">
        <v>1296</v>
      </c>
      <c r="J84" s="349" t="s">
        <v>1697</v>
      </c>
      <c r="K84" s="312"/>
      <c r="L84" s="312"/>
      <c r="M84" s="312"/>
      <c r="N84" s="312"/>
      <c r="O84" s="312"/>
      <c r="P84" s="312"/>
      <c r="Q84" s="312"/>
      <c r="R84" s="312"/>
      <c r="S84" s="312"/>
      <c r="T84" s="312"/>
      <c r="U84" s="312"/>
      <c r="V84" s="312"/>
      <c r="W84" s="312"/>
      <c r="X84" s="312"/>
      <c r="Y84" s="312"/>
      <c r="Z84" s="312"/>
      <c r="AA84" s="312"/>
      <c r="AB84" s="312"/>
      <c r="AC84" s="312"/>
      <c r="AD84" s="312"/>
      <c r="AE84" s="312"/>
      <c r="AF84" s="312"/>
      <c r="AG84" s="312"/>
      <c r="AH84" s="312"/>
      <c r="AI84" s="312"/>
      <c r="AJ84" s="312"/>
      <c r="AK84" s="312"/>
    </row>
    <row r="85" spans="1:37" ht="24.95" customHeight="1" x14ac:dyDescent="0.2">
      <c r="A85" s="347">
        <v>29</v>
      </c>
      <c r="B85" s="340" t="s">
        <v>1699</v>
      </c>
      <c r="C85" s="290" t="s">
        <v>453</v>
      </c>
      <c r="D85" s="316" t="s">
        <v>980</v>
      </c>
      <c r="E85" s="317">
        <v>20627700</v>
      </c>
      <c r="F85" s="292">
        <v>23721854</v>
      </c>
      <c r="G85" s="318">
        <v>3094154.77</v>
      </c>
      <c r="H85" s="321">
        <v>309415477</v>
      </c>
      <c r="I85" s="341" t="s">
        <v>1292</v>
      </c>
      <c r="J85" s="350" t="s">
        <v>1697</v>
      </c>
      <c r="K85" s="312"/>
      <c r="L85" s="312"/>
      <c r="M85" s="312"/>
      <c r="N85" s="312"/>
      <c r="O85" s="312"/>
      <c r="P85" s="312"/>
      <c r="Q85" s="312"/>
      <c r="R85" s="312"/>
      <c r="S85" s="312"/>
      <c r="T85" s="312"/>
      <c r="U85" s="312"/>
      <c r="V85" s="312"/>
      <c r="W85" s="312"/>
      <c r="X85" s="312"/>
      <c r="Y85" s="312"/>
      <c r="Z85" s="312"/>
      <c r="AA85" s="312"/>
      <c r="AB85" s="312"/>
      <c r="AC85" s="312"/>
      <c r="AD85" s="312"/>
      <c r="AE85" s="312"/>
      <c r="AF85" s="312"/>
      <c r="AG85" s="312"/>
      <c r="AH85" s="312"/>
      <c r="AI85" s="312"/>
      <c r="AJ85" s="312"/>
      <c r="AK85" s="312"/>
    </row>
    <row r="86" spans="1:37" ht="24.95" customHeight="1" x14ac:dyDescent="0.2">
      <c r="A86" s="345">
        <v>30</v>
      </c>
      <c r="B86" s="334" t="s">
        <v>106</v>
      </c>
      <c r="C86" s="333" t="s">
        <v>446</v>
      </c>
      <c r="D86" s="335" t="s">
        <v>635</v>
      </c>
      <c r="E86" s="336">
        <v>7841859</v>
      </c>
      <c r="F86" s="337">
        <v>11762787</v>
      </c>
      <c r="G86" s="338">
        <v>3920928.11</v>
      </c>
      <c r="H86" s="324">
        <v>392092811</v>
      </c>
      <c r="I86" s="339" t="s">
        <v>1292</v>
      </c>
      <c r="J86" s="349" t="s">
        <v>1700</v>
      </c>
      <c r="K86" s="312"/>
      <c r="L86" s="312"/>
      <c r="M86" s="312"/>
      <c r="N86" s="312"/>
      <c r="O86" s="312"/>
      <c r="P86" s="312"/>
      <c r="Q86" s="312"/>
      <c r="R86" s="312"/>
      <c r="S86" s="312"/>
      <c r="T86" s="312"/>
      <c r="U86" s="312"/>
      <c r="V86" s="312"/>
      <c r="W86" s="312"/>
      <c r="X86" s="312"/>
      <c r="Y86" s="312"/>
      <c r="Z86" s="312"/>
      <c r="AA86" s="312"/>
      <c r="AB86" s="312"/>
      <c r="AC86" s="312"/>
      <c r="AD86" s="312"/>
      <c r="AE86" s="312"/>
      <c r="AF86" s="312"/>
      <c r="AG86" s="312"/>
      <c r="AH86" s="312"/>
      <c r="AI86" s="312"/>
      <c r="AJ86" s="312"/>
      <c r="AK86" s="312"/>
    </row>
    <row r="87" spans="1:37" ht="24.95" customHeight="1" x14ac:dyDescent="0.2">
      <c r="A87" s="347">
        <v>31</v>
      </c>
      <c r="B87" s="296" t="s">
        <v>1350</v>
      </c>
      <c r="C87" s="290" t="s">
        <v>449</v>
      </c>
      <c r="D87" s="316" t="s">
        <v>1701</v>
      </c>
      <c r="E87" s="317">
        <v>7243786</v>
      </c>
      <c r="F87" s="292">
        <v>7605975</v>
      </c>
      <c r="G87" s="318">
        <v>362190</v>
      </c>
      <c r="H87" s="321">
        <v>36219000</v>
      </c>
      <c r="I87" s="296" t="s">
        <v>1314</v>
      </c>
      <c r="J87" s="350" t="s">
        <v>1702</v>
      </c>
      <c r="K87" s="312"/>
      <c r="L87" s="312"/>
      <c r="M87" s="312"/>
      <c r="N87" s="312"/>
      <c r="O87" s="312"/>
      <c r="P87" s="312"/>
      <c r="Q87" s="312"/>
      <c r="R87" s="312"/>
      <c r="S87" s="312"/>
      <c r="T87" s="312"/>
      <c r="U87" s="312"/>
      <c r="V87" s="312"/>
      <c r="W87" s="312"/>
      <c r="X87" s="312"/>
      <c r="Y87" s="312"/>
      <c r="Z87" s="312"/>
      <c r="AA87" s="312"/>
      <c r="AB87" s="312"/>
      <c r="AC87" s="312"/>
      <c r="AD87" s="312"/>
      <c r="AE87" s="312"/>
      <c r="AF87" s="312"/>
      <c r="AG87" s="312"/>
      <c r="AH87" s="312"/>
      <c r="AI87" s="312"/>
      <c r="AJ87" s="312"/>
      <c r="AK87" s="312"/>
    </row>
    <row r="88" spans="1:37" ht="24.95" customHeight="1" x14ac:dyDescent="0.2">
      <c r="A88" s="345">
        <v>32</v>
      </c>
      <c r="B88" s="334" t="s">
        <v>1703</v>
      </c>
      <c r="C88" s="333" t="s">
        <v>1600</v>
      </c>
      <c r="D88" s="335" t="s">
        <v>1704</v>
      </c>
      <c r="E88" s="336">
        <v>400001</v>
      </c>
      <c r="F88" s="337">
        <v>680000</v>
      </c>
      <c r="G88" s="338">
        <v>280000</v>
      </c>
      <c r="H88" s="324">
        <v>28000000</v>
      </c>
      <c r="I88" s="339" t="s">
        <v>1296</v>
      </c>
      <c r="J88" s="349" t="s">
        <v>1705</v>
      </c>
      <c r="K88" s="312"/>
      <c r="L88" s="312"/>
      <c r="M88" s="312"/>
      <c r="N88" s="312"/>
      <c r="O88" s="312"/>
      <c r="P88" s="312"/>
      <c r="Q88" s="312"/>
      <c r="R88" s="312"/>
      <c r="S88" s="312"/>
      <c r="T88" s="312"/>
      <c r="U88" s="312"/>
      <c r="V88" s="312"/>
      <c r="W88" s="312"/>
      <c r="X88" s="312"/>
      <c r="Y88" s="312"/>
      <c r="Z88" s="312"/>
      <c r="AA88" s="312"/>
      <c r="AB88" s="312"/>
      <c r="AC88" s="312"/>
      <c r="AD88" s="312"/>
      <c r="AE88" s="312"/>
      <c r="AF88" s="312"/>
      <c r="AG88" s="312"/>
      <c r="AH88" s="312"/>
      <c r="AI88" s="312"/>
      <c r="AJ88" s="312"/>
      <c r="AK88" s="312"/>
    </row>
    <row r="89" spans="1:37" ht="24.95" customHeight="1" x14ac:dyDescent="0.2">
      <c r="A89" s="347">
        <v>33</v>
      </c>
      <c r="B89" s="296" t="s">
        <v>1357</v>
      </c>
      <c r="C89" s="290" t="s">
        <v>453</v>
      </c>
      <c r="D89" s="316" t="s">
        <v>1404</v>
      </c>
      <c r="E89" s="317">
        <v>16332774</v>
      </c>
      <c r="F89" s="292">
        <v>22865882</v>
      </c>
      <c r="G89" s="318">
        <v>6533108.5899999999</v>
      </c>
      <c r="H89" s="292">
        <v>653310859</v>
      </c>
      <c r="I89" s="291" t="s">
        <v>1287</v>
      </c>
      <c r="J89" s="350" t="s">
        <v>1706</v>
      </c>
      <c r="K89" s="312"/>
      <c r="L89" s="312"/>
      <c r="M89" s="312"/>
      <c r="N89" s="312"/>
      <c r="O89" s="312"/>
      <c r="P89" s="312"/>
      <c r="Q89" s="312"/>
      <c r="R89" s="312"/>
      <c r="S89" s="312"/>
      <c r="T89" s="312"/>
      <c r="U89" s="312"/>
      <c r="V89" s="312"/>
      <c r="W89" s="312"/>
      <c r="X89" s="312"/>
      <c r="Y89" s="312"/>
      <c r="Z89" s="312"/>
      <c r="AA89" s="312"/>
      <c r="AB89" s="312"/>
      <c r="AC89" s="312"/>
      <c r="AD89" s="312"/>
      <c r="AE89" s="312"/>
      <c r="AF89" s="312"/>
      <c r="AG89" s="312"/>
      <c r="AH89" s="312"/>
      <c r="AI89" s="312"/>
      <c r="AJ89" s="312"/>
      <c r="AK89" s="312"/>
    </row>
    <row r="90" spans="1:37" ht="24.95" customHeight="1" x14ac:dyDescent="0.2">
      <c r="A90" s="345">
        <v>34</v>
      </c>
      <c r="B90" s="334" t="s">
        <v>1707</v>
      </c>
      <c r="C90" s="333" t="s">
        <v>446</v>
      </c>
      <c r="D90" s="335" t="s">
        <v>1708</v>
      </c>
      <c r="E90" s="336">
        <v>6102001</v>
      </c>
      <c r="F90" s="337">
        <v>15865200</v>
      </c>
      <c r="G90" s="338">
        <v>9763200</v>
      </c>
      <c r="H90" s="324">
        <v>976320000</v>
      </c>
      <c r="I90" s="339" t="s">
        <v>1290</v>
      </c>
      <c r="J90" s="349" t="s">
        <v>1709</v>
      </c>
      <c r="K90" s="312"/>
      <c r="L90" s="312"/>
      <c r="M90" s="312"/>
      <c r="N90" s="312"/>
      <c r="O90" s="312"/>
      <c r="P90" s="312"/>
      <c r="Q90" s="312"/>
      <c r="R90" s="312"/>
      <c r="S90" s="312"/>
      <c r="T90" s="312"/>
      <c r="U90" s="312"/>
      <c r="V90" s="312"/>
      <c r="W90" s="312"/>
      <c r="X90" s="312"/>
      <c r="Y90" s="312"/>
      <c r="Z90" s="312"/>
      <c r="AA90" s="312"/>
      <c r="AB90" s="312"/>
      <c r="AC90" s="312"/>
      <c r="AD90" s="312"/>
      <c r="AE90" s="312"/>
      <c r="AF90" s="312"/>
      <c r="AG90" s="312"/>
      <c r="AH90" s="312"/>
      <c r="AI90" s="312"/>
      <c r="AJ90" s="312"/>
      <c r="AK90" s="312"/>
    </row>
    <row r="91" spans="1:37" ht="24.95" customHeight="1" x14ac:dyDescent="0.2">
      <c r="A91" s="347">
        <v>35</v>
      </c>
      <c r="B91" s="296" t="s">
        <v>1710</v>
      </c>
      <c r="C91" s="290" t="s">
        <v>446</v>
      </c>
      <c r="D91" s="316" t="s">
        <v>633</v>
      </c>
      <c r="E91" s="317">
        <v>3019888</v>
      </c>
      <c r="F91" s="292">
        <v>6039774</v>
      </c>
      <c r="G91" s="318">
        <v>3019886.1</v>
      </c>
      <c r="H91" s="292">
        <v>301988610</v>
      </c>
      <c r="I91" s="291" t="s">
        <v>1711</v>
      </c>
      <c r="J91" s="350" t="s">
        <v>1712</v>
      </c>
      <c r="K91" s="312"/>
      <c r="L91" s="312"/>
      <c r="M91" s="312"/>
      <c r="N91" s="312"/>
      <c r="O91" s="312"/>
      <c r="P91" s="312"/>
      <c r="Q91" s="312"/>
      <c r="R91" s="312"/>
      <c r="S91" s="312"/>
      <c r="T91" s="312"/>
      <c r="U91" s="312"/>
      <c r="V91" s="312"/>
      <c r="W91" s="312"/>
      <c r="X91" s="312"/>
      <c r="Y91" s="312"/>
      <c r="Z91" s="312"/>
      <c r="AA91" s="312"/>
      <c r="AB91" s="312"/>
      <c r="AC91" s="312"/>
      <c r="AD91" s="312"/>
      <c r="AE91" s="312"/>
      <c r="AF91" s="312"/>
      <c r="AG91" s="312"/>
      <c r="AH91" s="312"/>
      <c r="AI91" s="312"/>
      <c r="AJ91" s="312"/>
      <c r="AK91" s="312"/>
    </row>
    <row r="92" spans="1:37" ht="24.95" customHeight="1" x14ac:dyDescent="0.2">
      <c r="A92" s="345">
        <v>36</v>
      </c>
      <c r="B92" s="334" t="s">
        <v>584</v>
      </c>
      <c r="C92" s="333" t="s">
        <v>446</v>
      </c>
      <c r="D92" s="335" t="s">
        <v>1404</v>
      </c>
      <c r="E92" s="336">
        <v>7218751</v>
      </c>
      <c r="F92" s="337">
        <v>10106250</v>
      </c>
      <c r="G92" s="338">
        <v>2887500</v>
      </c>
      <c r="H92" s="324">
        <v>288750000</v>
      </c>
      <c r="I92" s="339" t="s">
        <v>1618</v>
      </c>
      <c r="J92" s="349" t="s">
        <v>1713</v>
      </c>
      <c r="K92" s="312"/>
      <c r="L92" s="312"/>
      <c r="M92" s="312"/>
      <c r="N92" s="312"/>
      <c r="O92" s="312"/>
      <c r="P92" s="312"/>
      <c r="Q92" s="312"/>
      <c r="R92" s="312"/>
      <c r="S92" s="312"/>
      <c r="T92" s="312"/>
      <c r="U92" s="312"/>
      <c r="V92" s="312"/>
      <c r="W92" s="312"/>
      <c r="X92" s="312"/>
      <c r="Y92" s="312"/>
      <c r="Z92" s="312"/>
      <c r="AA92" s="312"/>
      <c r="AB92" s="312"/>
      <c r="AC92" s="312"/>
      <c r="AD92" s="312"/>
      <c r="AE92" s="312"/>
      <c r="AF92" s="312"/>
      <c r="AG92" s="312"/>
      <c r="AH92" s="312"/>
      <c r="AI92" s="312"/>
      <c r="AJ92" s="312"/>
      <c r="AK92" s="312"/>
    </row>
    <row r="93" spans="1:37" ht="24.95" customHeight="1" x14ac:dyDescent="0.2">
      <c r="A93" s="347">
        <v>37</v>
      </c>
      <c r="B93" s="296" t="s">
        <v>1514</v>
      </c>
      <c r="C93" s="290" t="s">
        <v>453</v>
      </c>
      <c r="D93" s="316" t="s">
        <v>637</v>
      </c>
      <c r="E93" s="317">
        <v>729949</v>
      </c>
      <c r="F93" s="292">
        <v>2554818</v>
      </c>
      <c r="G93" s="318">
        <v>1824870</v>
      </c>
      <c r="H93" s="292">
        <v>182487000</v>
      </c>
      <c r="I93" s="291" t="s">
        <v>1711</v>
      </c>
      <c r="J93" s="350" t="s">
        <v>1714</v>
      </c>
      <c r="K93" s="312"/>
      <c r="L93" s="312"/>
      <c r="M93" s="312"/>
      <c r="N93" s="312"/>
      <c r="O93" s="312"/>
      <c r="P93" s="312"/>
      <c r="Q93" s="312"/>
      <c r="R93" s="312"/>
      <c r="S93" s="312"/>
      <c r="T93" s="312"/>
      <c r="U93" s="312"/>
      <c r="V93" s="312"/>
      <c r="W93" s="312"/>
      <c r="X93" s="312"/>
      <c r="Y93" s="312"/>
      <c r="Z93" s="312"/>
      <c r="AA93" s="312"/>
      <c r="AB93" s="312"/>
      <c r="AC93" s="312"/>
      <c r="AD93" s="312"/>
      <c r="AE93" s="312"/>
      <c r="AF93" s="312"/>
      <c r="AG93" s="312"/>
      <c r="AH93" s="312"/>
      <c r="AI93" s="312"/>
      <c r="AJ93" s="312"/>
      <c r="AK93" s="312"/>
    </row>
    <row r="94" spans="1:37" ht="24.95" customHeight="1" x14ac:dyDescent="0.2">
      <c r="A94" s="345">
        <v>38</v>
      </c>
      <c r="B94" s="334" t="s">
        <v>1715</v>
      </c>
      <c r="C94" s="333" t="s">
        <v>446</v>
      </c>
      <c r="D94" s="335" t="s">
        <v>635</v>
      </c>
      <c r="E94" s="336">
        <v>5940001</v>
      </c>
      <c r="F94" s="337">
        <v>8910000</v>
      </c>
      <c r="G94" s="338">
        <v>2970000</v>
      </c>
      <c r="H94" s="324">
        <v>297000000</v>
      </c>
      <c r="I94" s="339" t="s">
        <v>1339</v>
      </c>
      <c r="J94" s="349" t="s">
        <v>1716</v>
      </c>
      <c r="K94" s="312"/>
      <c r="L94" s="312"/>
      <c r="M94" s="312"/>
      <c r="N94" s="312"/>
      <c r="O94" s="312"/>
      <c r="P94" s="312"/>
      <c r="Q94" s="312"/>
      <c r="R94" s="312"/>
      <c r="S94" s="312"/>
      <c r="T94" s="312"/>
      <c r="U94" s="312"/>
      <c r="V94" s="312"/>
      <c r="W94" s="312"/>
      <c r="X94" s="312"/>
      <c r="Y94" s="312"/>
      <c r="Z94" s="312"/>
      <c r="AA94" s="312"/>
      <c r="AB94" s="312"/>
      <c r="AC94" s="312"/>
      <c r="AD94" s="312"/>
      <c r="AE94" s="312"/>
      <c r="AF94" s="312"/>
      <c r="AG94" s="312"/>
      <c r="AH94" s="312"/>
      <c r="AI94" s="312"/>
      <c r="AJ94" s="312"/>
      <c r="AK94" s="312"/>
    </row>
    <row r="95" spans="1:37" ht="24.95" customHeight="1" x14ac:dyDescent="0.2">
      <c r="A95" s="347">
        <v>39</v>
      </c>
      <c r="B95" s="296" t="s">
        <v>236</v>
      </c>
      <c r="C95" s="290" t="s">
        <v>936</v>
      </c>
      <c r="D95" s="316" t="s">
        <v>1717</v>
      </c>
      <c r="E95" s="317">
        <v>59694960</v>
      </c>
      <c r="F95" s="292">
        <v>71633951</v>
      </c>
      <c r="G95" s="318">
        <v>11938991.65</v>
      </c>
      <c r="H95" s="292">
        <v>1193899165</v>
      </c>
      <c r="I95" s="291" t="s">
        <v>1711</v>
      </c>
      <c r="J95" s="350" t="s">
        <v>1716</v>
      </c>
      <c r="K95" s="312"/>
      <c r="L95" s="312"/>
      <c r="M95" s="312"/>
      <c r="N95" s="312"/>
      <c r="O95" s="312"/>
      <c r="P95" s="312"/>
      <c r="Q95" s="312"/>
      <c r="R95" s="312"/>
      <c r="S95" s="312"/>
      <c r="T95" s="312"/>
      <c r="U95" s="312"/>
      <c r="V95" s="312"/>
      <c r="W95" s="312"/>
      <c r="X95" s="312"/>
      <c r="Y95" s="312"/>
      <c r="Z95" s="312"/>
      <c r="AA95" s="312"/>
      <c r="AB95" s="312"/>
      <c r="AC95" s="312"/>
      <c r="AD95" s="312"/>
      <c r="AE95" s="312"/>
      <c r="AF95" s="312"/>
      <c r="AG95" s="312"/>
      <c r="AH95" s="312"/>
      <c r="AI95" s="312"/>
      <c r="AJ95" s="312"/>
      <c r="AK95" s="312"/>
    </row>
    <row r="96" spans="1:37" ht="24.95" customHeight="1" x14ac:dyDescent="0.2">
      <c r="A96" s="345">
        <v>40</v>
      </c>
      <c r="B96" s="334" t="s">
        <v>1136</v>
      </c>
      <c r="C96" s="333" t="s">
        <v>449</v>
      </c>
      <c r="D96" s="335" t="s">
        <v>1404</v>
      </c>
      <c r="E96" s="336">
        <v>5779127</v>
      </c>
      <c r="F96" s="337">
        <v>8090776</v>
      </c>
      <c r="G96" s="338">
        <v>2311650</v>
      </c>
      <c r="H96" s="324">
        <v>231165000</v>
      </c>
      <c r="I96" s="339" t="s">
        <v>1432</v>
      </c>
      <c r="J96" s="349" t="s">
        <v>1718</v>
      </c>
      <c r="K96" s="312"/>
      <c r="L96" s="312"/>
      <c r="M96" s="312"/>
      <c r="N96" s="312"/>
      <c r="O96" s="312"/>
      <c r="P96" s="312"/>
      <c r="Q96" s="312"/>
      <c r="R96" s="312"/>
      <c r="S96" s="312"/>
      <c r="T96" s="312"/>
      <c r="U96" s="312"/>
      <c r="V96" s="312"/>
      <c r="W96" s="312"/>
      <c r="X96" s="312"/>
      <c r="Y96" s="312"/>
      <c r="Z96" s="312"/>
      <c r="AA96" s="312"/>
      <c r="AB96" s="312"/>
      <c r="AC96" s="312"/>
      <c r="AD96" s="312"/>
      <c r="AE96" s="312"/>
      <c r="AF96" s="312"/>
      <c r="AG96" s="312"/>
      <c r="AH96" s="312"/>
      <c r="AI96" s="312"/>
      <c r="AJ96" s="312"/>
      <c r="AK96" s="312"/>
    </row>
    <row r="97" spans="1:37" ht="24.95" customHeight="1" x14ac:dyDescent="0.2">
      <c r="A97" s="347">
        <v>41</v>
      </c>
      <c r="B97" s="296" t="s">
        <v>1401</v>
      </c>
      <c r="C97" s="290" t="s">
        <v>446</v>
      </c>
      <c r="D97" s="316" t="s">
        <v>1394</v>
      </c>
      <c r="E97" s="317">
        <v>6414211</v>
      </c>
      <c r="F97" s="292">
        <v>8659184</v>
      </c>
      <c r="G97" s="318">
        <v>2244973.5</v>
      </c>
      <c r="H97" s="292">
        <v>224497350</v>
      </c>
      <c r="I97" s="291" t="s">
        <v>1292</v>
      </c>
      <c r="J97" s="350" t="s">
        <v>1719</v>
      </c>
      <c r="K97" s="312"/>
      <c r="L97" s="312"/>
      <c r="M97" s="312"/>
      <c r="N97" s="312"/>
      <c r="O97" s="312"/>
      <c r="P97" s="312"/>
      <c r="Q97" s="312"/>
      <c r="R97" s="312"/>
      <c r="S97" s="312"/>
      <c r="T97" s="312"/>
      <c r="U97" s="312"/>
      <c r="V97" s="312"/>
      <c r="W97" s="312"/>
      <c r="X97" s="312"/>
      <c r="Y97" s="312"/>
      <c r="Z97" s="312"/>
      <c r="AA97" s="312"/>
      <c r="AB97" s="312"/>
      <c r="AC97" s="312"/>
      <c r="AD97" s="312"/>
      <c r="AE97" s="312"/>
      <c r="AF97" s="312"/>
      <c r="AG97" s="312"/>
      <c r="AH97" s="312"/>
      <c r="AI97" s="312"/>
      <c r="AJ97" s="312"/>
      <c r="AK97" s="312"/>
    </row>
    <row r="98" spans="1:37" ht="24.95" customHeight="1" x14ac:dyDescent="0.2">
      <c r="A98" s="345">
        <v>42</v>
      </c>
      <c r="B98" s="334" t="s">
        <v>1535</v>
      </c>
      <c r="C98" s="333" t="s">
        <v>1600</v>
      </c>
      <c r="D98" s="335" t="s">
        <v>648</v>
      </c>
      <c r="E98" s="336">
        <v>777601</v>
      </c>
      <c r="F98" s="337">
        <v>1010880</v>
      </c>
      <c r="G98" s="338">
        <v>233280</v>
      </c>
      <c r="H98" s="324">
        <v>23328000</v>
      </c>
      <c r="I98" s="339" t="s">
        <v>1290</v>
      </c>
      <c r="J98" s="349" t="s">
        <v>1719</v>
      </c>
      <c r="K98" s="312"/>
      <c r="L98" s="312"/>
      <c r="M98" s="312"/>
      <c r="N98" s="312"/>
      <c r="O98" s="312"/>
      <c r="P98" s="312"/>
      <c r="Q98" s="312"/>
      <c r="R98" s="312"/>
      <c r="S98" s="312"/>
      <c r="T98" s="312"/>
      <c r="U98" s="312"/>
      <c r="V98" s="312"/>
      <c r="W98" s="312"/>
      <c r="X98" s="312"/>
      <c r="Y98" s="312"/>
      <c r="Z98" s="312"/>
      <c r="AA98" s="312"/>
      <c r="AB98" s="312"/>
      <c r="AC98" s="312"/>
      <c r="AD98" s="312"/>
      <c r="AE98" s="312"/>
      <c r="AF98" s="312"/>
      <c r="AG98" s="312"/>
      <c r="AH98" s="312"/>
      <c r="AI98" s="312"/>
      <c r="AJ98" s="312"/>
      <c r="AK98" s="312"/>
    </row>
    <row r="99" spans="1:37" ht="24.95" customHeight="1" x14ac:dyDescent="0.2">
      <c r="A99" s="347">
        <v>43</v>
      </c>
      <c r="B99" s="296" t="s">
        <v>1563</v>
      </c>
      <c r="C99" s="290" t="s">
        <v>1600</v>
      </c>
      <c r="D99" s="316" t="s">
        <v>1720</v>
      </c>
      <c r="E99" s="317">
        <v>3599501</v>
      </c>
      <c r="F99" s="292">
        <v>5759200</v>
      </c>
      <c r="G99" s="318">
        <v>2159700</v>
      </c>
      <c r="H99" s="292">
        <v>215970000</v>
      </c>
      <c r="I99" s="291" t="s">
        <v>1711</v>
      </c>
      <c r="J99" s="350" t="s">
        <v>1721</v>
      </c>
      <c r="K99" s="312"/>
      <c r="L99" s="312"/>
      <c r="M99" s="312"/>
      <c r="N99" s="312"/>
      <c r="O99" s="312"/>
      <c r="P99" s="312"/>
      <c r="Q99" s="312"/>
      <c r="R99" s="312"/>
      <c r="S99" s="312"/>
      <c r="T99" s="312"/>
      <c r="U99" s="312"/>
      <c r="V99" s="312"/>
      <c r="W99" s="312"/>
      <c r="X99" s="312"/>
      <c r="Y99" s="312"/>
      <c r="Z99" s="312"/>
      <c r="AA99" s="312"/>
      <c r="AB99" s="312"/>
      <c r="AC99" s="312"/>
      <c r="AD99" s="312"/>
      <c r="AE99" s="312"/>
      <c r="AF99" s="312"/>
      <c r="AG99" s="312"/>
      <c r="AH99" s="312"/>
      <c r="AI99" s="312"/>
      <c r="AJ99" s="312"/>
      <c r="AK99" s="312"/>
    </row>
    <row r="100" spans="1:37" ht="24.95" customHeight="1" x14ac:dyDescent="0.2">
      <c r="A100" s="345">
        <v>44</v>
      </c>
      <c r="B100" s="334" t="s">
        <v>1370</v>
      </c>
      <c r="C100" s="333" t="s">
        <v>446</v>
      </c>
      <c r="D100" s="335" t="s">
        <v>1722</v>
      </c>
      <c r="E100" s="336">
        <v>6894026</v>
      </c>
      <c r="F100" s="337">
        <v>10060703</v>
      </c>
      <c r="G100" s="338">
        <v>3166677.63</v>
      </c>
      <c r="H100" s="324">
        <v>316667763</v>
      </c>
      <c r="I100" s="339" t="s">
        <v>1337</v>
      </c>
      <c r="J100" s="349" t="s">
        <v>1723</v>
      </c>
      <c r="K100" s="312"/>
      <c r="L100" s="312"/>
      <c r="M100" s="312"/>
      <c r="N100" s="312"/>
      <c r="O100" s="312"/>
      <c r="P100" s="312"/>
      <c r="Q100" s="312"/>
      <c r="R100" s="312"/>
      <c r="S100" s="312"/>
      <c r="T100" s="312"/>
      <c r="U100" s="312"/>
      <c r="V100" s="312"/>
      <c r="W100" s="312"/>
      <c r="X100" s="312"/>
      <c r="Y100" s="312"/>
      <c r="Z100" s="312"/>
      <c r="AA100" s="312"/>
      <c r="AB100" s="312"/>
      <c r="AC100" s="312"/>
      <c r="AD100" s="312"/>
      <c r="AE100" s="312"/>
      <c r="AF100" s="312"/>
      <c r="AG100" s="312"/>
      <c r="AH100" s="312"/>
      <c r="AI100" s="312"/>
      <c r="AJ100" s="312"/>
      <c r="AK100" s="312"/>
    </row>
    <row r="101" spans="1:37" ht="24.95" customHeight="1" x14ac:dyDescent="0.2">
      <c r="A101" s="347">
        <v>45</v>
      </c>
      <c r="B101" s="296" t="s">
        <v>1724</v>
      </c>
      <c r="C101" s="290" t="s">
        <v>449</v>
      </c>
      <c r="D101" s="316" t="s">
        <v>1725</v>
      </c>
      <c r="E101" s="317">
        <v>4744091</v>
      </c>
      <c r="F101" s="292">
        <v>5930113</v>
      </c>
      <c r="G101" s="318">
        <v>1186022.47</v>
      </c>
      <c r="H101" s="292">
        <v>118602247</v>
      </c>
      <c r="I101" s="291" t="s">
        <v>1337</v>
      </c>
      <c r="J101" s="350" t="s">
        <v>1726</v>
      </c>
      <c r="K101" s="312"/>
      <c r="L101" s="312"/>
      <c r="M101" s="312"/>
      <c r="N101" s="312"/>
      <c r="O101" s="312"/>
      <c r="P101" s="312"/>
      <c r="Q101" s="312"/>
      <c r="R101" s="312"/>
      <c r="S101" s="312"/>
      <c r="T101" s="312"/>
      <c r="U101" s="312"/>
      <c r="V101" s="312"/>
      <c r="W101" s="312"/>
      <c r="X101" s="312"/>
      <c r="Y101" s="312"/>
      <c r="Z101" s="312"/>
      <c r="AA101" s="312"/>
      <c r="AB101" s="312"/>
      <c r="AC101" s="312"/>
      <c r="AD101" s="312"/>
      <c r="AE101" s="312"/>
      <c r="AF101" s="312"/>
      <c r="AG101" s="312"/>
      <c r="AH101" s="312"/>
      <c r="AI101" s="312"/>
      <c r="AJ101" s="312"/>
      <c r="AK101" s="312"/>
    </row>
    <row r="102" spans="1:37" ht="24.95" customHeight="1" x14ac:dyDescent="0.2">
      <c r="A102" s="345">
        <v>46</v>
      </c>
      <c r="B102" s="334" t="s">
        <v>1398</v>
      </c>
      <c r="C102" s="333" t="s">
        <v>1600</v>
      </c>
      <c r="D102" s="335" t="s">
        <v>633</v>
      </c>
      <c r="E102" s="336">
        <v>450001</v>
      </c>
      <c r="F102" s="337">
        <v>900000</v>
      </c>
      <c r="G102" s="338">
        <v>450000</v>
      </c>
      <c r="H102" s="324">
        <v>45000000</v>
      </c>
      <c r="I102" s="339" t="s">
        <v>1711</v>
      </c>
      <c r="J102" s="349" t="s">
        <v>1727</v>
      </c>
      <c r="K102" s="312"/>
      <c r="L102" s="312"/>
      <c r="M102" s="312"/>
      <c r="N102" s="312"/>
      <c r="O102" s="312"/>
      <c r="P102" s="312"/>
      <c r="Q102" s="312"/>
      <c r="R102" s="312"/>
      <c r="S102" s="312"/>
      <c r="T102" s="312"/>
      <c r="U102" s="312"/>
      <c r="V102" s="312"/>
      <c r="W102" s="312"/>
      <c r="X102" s="312"/>
      <c r="Y102" s="312"/>
      <c r="Z102" s="312"/>
      <c r="AA102" s="312"/>
      <c r="AB102" s="312"/>
      <c r="AC102" s="312"/>
      <c r="AD102" s="312"/>
      <c r="AE102" s="312"/>
      <c r="AF102" s="312"/>
      <c r="AG102" s="312"/>
      <c r="AH102" s="312"/>
      <c r="AI102" s="312"/>
      <c r="AJ102" s="312"/>
      <c r="AK102" s="312"/>
    </row>
    <row r="103" spans="1:37" ht="24.95" customHeight="1" x14ac:dyDescent="0.2">
      <c r="A103" s="347">
        <v>47</v>
      </c>
      <c r="B103" s="296" t="s">
        <v>1728</v>
      </c>
      <c r="C103" s="290" t="s">
        <v>446</v>
      </c>
      <c r="D103" s="316" t="s">
        <v>1388</v>
      </c>
      <c r="E103" s="317">
        <v>16560797</v>
      </c>
      <c r="F103" s="292">
        <v>26497274</v>
      </c>
      <c r="G103" s="318">
        <v>9936477.5</v>
      </c>
      <c r="H103" s="292">
        <v>993647750</v>
      </c>
      <c r="I103" s="291" t="s">
        <v>1711</v>
      </c>
      <c r="J103" s="350" t="s">
        <v>1729</v>
      </c>
      <c r="K103" s="312"/>
      <c r="L103" s="312"/>
      <c r="M103" s="312"/>
      <c r="N103" s="312"/>
      <c r="O103" s="312"/>
      <c r="P103" s="312"/>
      <c r="Q103" s="312"/>
      <c r="R103" s="312"/>
      <c r="S103" s="312"/>
      <c r="T103" s="312"/>
      <c r="U103" s="312"/>
      <c r="V103" s="312"/>
      <c r="W103" s="312"/>
      <c r="X103" s="312"/>
      <c r="Y103" s="312"/>
      <c r="Z103" s="312"/>
      <c r="AA103" s="312"/>
      <c r="AB103" s="312"/>
      <c r="AC103" s="312"/>
      <c r="AD103" s="312"/>
      <c r="AE103" s="312"/>
      <c r="AF103" s="312"/>
      <c r="AG103" s="312"/>
      <c r="AH103" s="312"/>
      <c r="AI103" s="312"/>
      <c r="AJ103" s="312"/>
      <c r="AK103" s="312"/>
    </row>
    <row r="104" spans="1:37" ht="24.95" customHeight="1" x14ac:dyDescent="0.2">
      <c r="A104" s="345">
        <v>48</v>
      </c>
      <c r="B104" s="334" t="s">
        <v>1730</v>
      </c>
      <c r="C104" s="333" t="s">
        <v>1600</v>
      </c>
      <c r="D104" s="335" t="s">
        <v>633</v>
      </c>
      <c r="E104" s="336">
        <v>766465</v>
      </c>
      <c r="F104" s="337">
        <v>1532928</v>
      </c>
      <c r="G104" s="338">
        <v>766463.15</v>
      </c>
      <c r="H104" s="324">
        <v>76646315</v>
      </c>
      <c r="I104" s="339" t="s">
        <v>1292</v>
      </c>
      <c r="J104" s="349" t="s">
        <v>1731</v>
      </c>
      <c r="K104" s="312"/>
      <c r="L104" s="312"/>
      <c r="M104" s="312"/>
      <c r="N104" s="312"/>
      <c r="O104" s="312"/>
      <c r="P104" s="312"/>
      <c r="Q104" s="312"/>
      <c r="R104" s="312"/>
      <c r="S104" s="312"/>
      <c r="T104" s="312"/>
      <c r="U104" s="312"/>
      <c r="V104" s="312"/>
      <c r="W104" s="312"/>
      <c r="X104" s="312"/>
      <c r="Y104" s="312"/>
      <c r="Z104" s="312"/>
      <c r="AA104" s="312"/>
      <c r="AB104" s="312"/>
      <c r="AC104" s="312"/>
      <c r="AD104" s="312"/>
      <c r="AE104" s="312"/>
      <c r="AF104" s="312"/>
      <c r="AG104" s="312"/>
      <c r="AH104" s="312"/>
      <c r="AI104" s="312"/>
      <c r="AJ104" s="312"/>
      <c r="AK104" s="312"/>
    </row>
    <row r="105" spans="1:37" ht="24.95" customHeight="1" x14ac:dyDescent="0.2">
      <c r="A105" s="347">
        <v>49</v>
      </c>
      <c r="B105" s="296" t="s">
        <v>1732</v>
      </c>
      <c r="C105" s="290" t="s">
        <v>1600</v>
      </c>
      <c r="D105" s="316" t="s">
        <v>633</v>
      </c>
      <c r="E105" s="317">
        <v>1224980</v>
      </c>
      <c r="F105" s="292">
        <v>2449957</v>
      </c>
      <c r="G105" s="318">
        <v>1224977.6000000001</v>
      </c>
      <c r="H105" s="292">
        <v>122497760.00000001</v>
      </c>
      <c r="I105" s="291" t="s">
        <v>1292</v>
      </c>
      <c r="J105" s="350" t="s">
        <v>1655</v>
      </c>
      <c r="K105" s="312"/>
      <c r="L105" s="312"/>
      <c r="M105" s="312"/>
      <c r="N105" s="312"/>
      <c r="O105" s="312"/>
      <c r="P105" s="312"/>
      <c r="Q105" s="312"/>
      <c r="R105" s="312"/>
      <c r="S105" s="312"/>
      <c r="T105" s="312"/>
      <c r="U105" s="312"/>
      <c r="V105" s="312"/>
      <c r="W105" s="312"/>
      <c r="X105" s="312"/>
      <c r="Y105" s="312"/>
      <c r="Z105" s="312"/>
      <c r="AA105" s="312"/>
      <c r="AB105" s="312"/>
      <c r="AC105" s="312"/>
      <c r="AD105" s="312"/>
      <c r="AE105" s="312"/>
      <c r="AF105" s="312"/>
      <c r="AG105" s="312"/>
      <c r="AH105" s="312"/>
      <c r="AI105" s="312"/>
      <c r="AJ105" s="312"/>
      <c r="AK105" s="312"/>
    </row>
    <row r="106" spans="1:37" ht="24.95" customHeight="1" x14ac:dyDescent="0.2">
      <c r="A106" s="345">
        <v>50</v>
      </c>
      <c r="B106" s="334" t="s">
        <v>1298</v>
      </c>
      <c r="C106" s="333" t="s">
        <v>1600</v>
      </c>
      <c r="D106" s="335" t="s">
        <v>635</v>
      </c>
      <c r="E106" s="336">
        <v>379201</v>
      </c>
      <c r="F106" s="337">
        <v>568800</v>
      </c>
      <c r="G106" s="338">
        <v>189600</v>
      </c>
      <c r="H106" s="337">
        <v>18960000</v>
      </c>
      <c r="I106" s="339" t="s">
        <v>1711</v>
      </c>
      <c r="J106" s="349" t="s">
        <v>1655</v>
      </c>
      <c r="K106" s="312"/>
      <c r="L106" s="312"/>
      <c r="M106" s="312"/>
      <c r="N106" s="312"/>
      <c r="O106" s="312"/>
      <c r="P106" s="312"/>
      <c r="Q106" s="312"/>
      <c r="R106" s="312"/>
      <c r="S106" s="312"/>
      <c r="T106" s="312"/>
      <c r="U106" s="312"/>
      <c r="V106" s="312"/>
      <c r="W106" s="312"/>
      <c r="X106" s="312"/>
      <c r="Y106" s="312"/>
      <c r="Z106" s="312"/>
      <c r="AA106" s="312"/>
      <c r="AB106" s="312"/>
      <c r="AC106" s="312"/>
      <c r="AD106" s="312"/>
      <c r="AE106" s="312"/>
      <c r="AF106" s="312"/>
      <c r="AG106" s="312"/>
      <c r="AH106" s="312"/>
      <c r="AI106" s="312"/>
      <c r="AJ106" s="312"/>
      <c r="AK106" s="312"/>
    </row>
    <row r="107" spans="1:37" ht="24.95" customHeight="1" x14ac:dyDescent="0.2">
      <c r="A107" s="347">
        <v>51</v>
      </c>
      <c r="B107" s="296" t="s">
        <v>1733</v>
      </c>
      <c r="C107" s="290" t="s">
        <v>446</v>
      </c>
      <c r="D107" s="316" t="s">
        <v>1128</v>
      </c>
      <c r="E107" s="317">
        <v>5400001</v>
      </c>
      <c r="F107" s="292">
        <v>9720000</v>
      </c>
      <c r="G107" s="318">
        <v>4320000</v>
      </c>
      <c r="H107" s="292">
        <v>432000000</v>
      </c>
      <c r="I107" s="291" t="s">
        <v>1296</v>
      </c>
      <c r="J107" s="350" t="s">
        <v>1734</v>
      </c>
      <c r="K107" s="312"/>
      <c r="L107" s="312"/>
      <c r="M107" s="312"/>
      <c r="N107" s="312"/>
      <c r="O107" s="312"/>
      <c r="P107" s="312"/>
      <c r="Q107" s="312"/>
      <c r="R107" s="312"/>
      <c r="S107" s="312"/>
      <c r="T107" s="312"/>
      <c r="U107" s="312"/>
      <c r="V107" s="312"/>
      <c r="W107" s="312"/>
      <c r="X107" s="312"/>
      <c r="Y107" s="312"/>
      <c r="Z107" s="312"/>
      <c r="AA107" s="312"/>
      <c r="AB107" s="312"/>
      <c r="AC107" s="312"/>
      <c r="AD107" s="312"/>
      <c r="AE107" s="312"/>
      <c r="AF107" s="312"/>
      <c r="AG107" s="312"/>
      <c r="AH107" s="312"/>
      <c r="AI107" s="312"/>
      <c r="AJ107" s="312"/>
      <c r="AK107" s="312"/>
    </row>
    <row r="108" spans="1:37" ht="24.95" customHeight="1" x14ac:dyDescent="0.2">
      <c r="A108" s="345">
        <v>52</v>
      </c>
      <c r="B108" s="334" t="s">
        <v>1735</v>
      </c>
      <c r="C108" s="333" t="s">
        <v>449</v>
      </c>
      <c r="D108" s="335" t="s">
        <v>1736</v>
      </c>
      <c r="E108" s="336">
        <v>2100001</v>
      </c>
      <c r="F108" s="337">
        <v>8001000</v>
      </c>
      <c r="G108" s="338">
        <v>5901000</v>
      </c>
      <c r="H108" s="337">
        <v>590100000</v>
      </c>
      <c r="I108" s="339" t="s">
        <v>1432</v>
      </c>
      <c r="J108" s="349" t="s">
        <v>1638</v>
      </c>
      <c r="K108" s="312"/>
      <c r="L108" s="312"/>
      <c r="M108" s="312"/>
      <c r="N108" s="312"/>
      <c r="O108" s="312"/>
      <c r="P108" s="312"/>
      <c r="Q108" s="312"/>
      <c r="R108" s="312"/>
      <c r="S108" s="312"/>
      <c r="T108" s="312"/>
      <c r="U108" s="312"/>
      <c r="V108" s="312"/>
      <c r="W108" s="312"/>
      <c r="X108" s="312"/>
      <c r="Y108" s="312"/>
      <c r="Z108" s="312"/>
      <c r="AA108" s="312"/>
      <c r="AB108" s="312"/>
      <c r="AC108" s="312"/>
      <c r="AD108" s="312"/>
      <c r="AE108" s="312"/>
      <c r="AF108" s="312"/>
      <c r="AG108" s="312"/>
      <c r="AH108" s="312"/>
      <c r="AI108" s="312"/>
      <c r="AJ108" s="312"/>
      <c r="AK108" s="312"/>
    </row>
    <row r="109" spans="1:37" ht="24.95" customHeight="1" x14ac:dyDescent="0.2">
      <c r="A109" s="347">
        <v>53</v>
      </c>
      <c r="B109" s="296" t="s">
        <v>1737</v>
      </c>
      <c r="C109" s="290" t="s">
        <v>936</v>
      </c>
      <c r="D109" s="316" t="s">
        <v>635</v>
      </c>
      <c r="E109" s="317">
        <v>46790583</v>
      </c>
      <c r="F109" s="292">
        <v>70185873</v>
      </c>
      <c r="G109" s="318">
        <v>23395291</v>
      </c>
      <c r="H109" s="292">
        <v>2339529100</v>
      </c>
      <c r="I109" s="291" t="s">
        <v>1432</v>
      </c>
      <c r="J109" s="350" t="s">
        <v>1738</v>
      </c>
      <c r="K109" s="312"/>
      <c r="L109" s="312"/>
      <c r="M109" s="312"/>
      <c r="N109" s="312"/>
      <c r="O109" s="312"/>
      <c r="P109" s="312"/>
      <c r="Q109" s="312"/>
      <c r="R109" s="312"/>
      <c r="S109" s="312"/>
      <c r="T109" s="312"/>
      <c r="U109" s="312"/>
      <c r="V109" s="312"/>
      <c r="W109" s="312"/>
      <c r="X109" s="312"/>
      <c r="Y109" s="312"/>
      <c r="Z109" s="312"/>
      <c r="AA109" s="312"/>
      <c r="AB109" s="312"/>
      <c r="AC109" s="312"/>
      <c r="AD109" s="312"/>
      <c r="AE109" s="312"/>
      <c r="AF109" s="312"/>
      <c r="AG109" s="312"/>
      <c r="AH109" s="312"/>
      <c r="AI109" s="312"/>
      <c r="AJ109" s="312"/>
      <c r="AK109" s="312"/>
    </row>
    <row r="110" spans="1:37" ht="24.95" customHeight="1" x14ac:dyDescent="0.2">
      <c r="A110" s="345">
        <v>54</v>
      </c>
      <c r="B110" s="334" t="s">
        <v>1739</v>
      </c>
      <c r="C110" s="333" t="s">
        <v>1600</v>
      </c>
      <c r="D110" s="335" t="s">
        <v>637</v>
      </c>
      <c r="E110" s="336">
        <v>240001</v>
      </c>
      <c r="F110" s="337">
        <v>840000</v>
      </c>
      <c r="G110" s="338">
        <v>600000</v>
      </c>
      <c r="H110" s="337">
        <v>60000000</v>
      </c>
      <c r="I110" s="339" t="s">
        <v>1292</v>
      </c>
      <c r="J110" s="349" t="s">
        <v>1647</v>
      </c>
      <c r="K110" s="312"/>
      <c r="L110" s="312"/>
      <c r="M110" s="312"/>
      <c r="N110" s="312"/>
      <c r="O110" s="312"/>
      <c r="P110" s="312"/>
      <c r="Q110" s="312"/>
      <c r="R110" s="312"/>
      <c r="S110" s="312"/>
      <c r="T110" s="312"/>
      <c r="U110" s="312"/>
      <c r="V110" s="312"/>
      <c r="W110" s="312"/>
      <c r="X110" s="312"/>
      <c r="Y110" s="312"/>
      <c r="Z110" s="312"/>
      <c r="AA110" s="312"/>
      <c r="AB110" s="312"/>
      <c r="AC110" s="312"/>
      <c r="AD110" s="312"/>
      <c r="AE110" s="312"/>
      <c r="AF110" s="312"/>
      <c r="AG110" s="312"/>
      <c r="AH110" s="312"/>
      <c r="AI110" s="312"/>
      <c r="AJ110" s="312"/>
      <c r="AK110" s="312"/>
    </row>
    <row r="111" spans="1:37" ht="24.95" customHeight="1" thickBot="1" x14ac:dyDescent="0.25">
      <c r="A111" s="347">
        <v>55</v>
      </c>
      <c r="B111" s="296" t="s">
        <v>1740</v>
      </c>
      <c r="C111" s="290" t="s">
        <v>449</v>
      </c>
      <c r="D111" s="316" t="s">
        <v>1741</v>
      </c>
      <c r="E111" s="317">
        <v>1500001</v>
      </c>
      <c r="F111" s="292">
        <v>4000000</v>
      </c>
      <c r="G111" s="318">
        <v>2500000</v>
      </c>
      <c r="H111" s="292">
        <v>250000000</v>
      </c>
      <c r="I111" s="291" t="s">
        <v>1742</v>
      </c>
      <c r="J111" s="350" t="s">
        <v>1647</v>
      </c>
      <c r="K111" s="312"/>
      <c r="L111" s="312"/>
      <c r="M111" s="312"/>
      <c r="N111" s="312"/>
      <c r="O111" s="312"/>
      <c r="P111" s="312"/>
      <c r="Q111" s="312"/>
      <c r="R111" s="312"/>
      <c r="S111" s="312"/>
      <c r="T111" s="312"/>
      <c r="U111" s="312"/>
      <c r="V111" s="312"/>
      <c r="W111" s="312"/>
      <c r="X111" s="312"/>
      <c r="Y111" s="312"/>
      <c r="Z111" s="312"/>
      <c r="AA111" s="312"/>
      <c r="AB111" s="312"/>
      <c r="AC111" s="312"/>
      <c r="AD111" s="312"/>
      <c r="AE111" s="312"/>
      <c r="AF111" s="312"/>
      <c r="AG111" s="312"/>
      <c r="AH111" s="312"/>
      <c r="AI111" s="312"/>
      <c r="AJ111" s="312"/>
      <c r="AK111" s="312"/>
    </row>
    <row r="112" spans="1:37" ht="14.25" thickTop="1" thickBot="1" x14ac:dyDescent="0.25">
      <c r="A112" s="351"/>
      <c r="B112" s="536"/>
      <c r="C112" s="353"/>
      <c r="D112" s="537"/>
      <c r="E112" s="538"/>
      <c r="F112" s="539" t="s">
        <v>39</v>
      </c>
      <c r="G112" s="540">
        <v>257041886.755</v>
      </c>
      <c r="H112" s="541">
        <v>25704188675.5</v>
      </c>
      <c r="I112" s="542"/>
      <c r="J112" s="543"/>
      <c r="K112" s="312"/>
      <c r="L112" s="312"/>
      <c r="M112" s="312"/>
      <c r="N112" s="312"/>
      <c r="O112" s="312"/>
      <c r="P112" s="312"/>
      <c r="Q112" s="312"/>
      <c r="R112" s="312"/>
      <c r="S112" s="312"/>
      <c r="T112" s="312"/>
      <c r="U112" s="312"/>
      <c r="V112" s="312"/>
      <c r="W112" s="312"/>
      <c r="X112" s="312"/>
      <c r="Y112" s="312"/>
      <c r="Z112" s="312"/>
      <c r="AA112" s="312"/>
      <c r="AB112" s="312"/>
      <c r="AC112" s="312"/>
      <c r="AD112" s="312"/>
      <c r="AE112" s="312"/>
      <c r="AF112" s="312"/>
      <c r="AG112" s="312"/>
      <c r="AH112" s="312"/>
      <c r="AI112" s="312"/>
      <c r="AJ112" s="312"/>
      <c r="AK112" s="312"/>
    </row>
    <row r="113" spans="1:37" ht="13.5" thickTop="1" x14ac:dyDescent="0.2">
      <c r="A113" s="290"/>
      <c r="B113" s="327"/>
      <c r="C113" s="290"/>
      <c r="D113" s="328"/>
      <c r="E113" s="329"/>
      <c r="F113" s="330"/>
      <c r="G113" s="544"/>
      <c r="H113" s="292"/>
      <c r="I113" s="545"/>
      <c r="J113" s="546"/>
      <c r="K113" s="312"/>
      <c r="L113" s="312"/>
      <c r="M113" s="312"/>
      <c r="N113" s="312"/>
      <c r="O113" s="312"/>
      <c r="P113" s="312"/>
      <c r="Q113" s="312"/>
      <c r="R113" s="312"/>
      <c r="S113" s="312"/>
      <c r="T113" s="312"/>
      <c r="U113" s="312"/>
      <c r="V113" s="312"/>
      <c r="W113" s="312"/>
      <c r="X113" s="312"/>
      <c r="Y113" s="312"/>
      <c r="Z113" s="312"/>
      <c r="AA113" s="312"/>
      <c r="AB113" s="312"/>
      <c r="AC113" s="312"/>
      <c r="AD113" s="312"/>
      <c r="AE113" s="312"/>
      <c r="AF113" s="312"/>
      <c r="AG113" s="312"/>
      <c r="AH113" s="312"/>
      <c r="AI113" s="312"/>
      <c r="AJ113" s="312"/>
      <c r="AK113" s="312"/>
    </row>
    <row r="114" spans="1:37" x14ac:dyDescent="0.2">
      <c r="A114" s="290"/>
      <c r="B114" s="327"/>
      <c r="C114" s="290"/>
      <c r="D114" s="328"/>
      <c r="E114" s="329"/>
      <c r="F114" s="330"/>
      <c r="G114" s="544"/>
      <c r="H114" s="292"/>
      <c r="I114" s="545"/>
      <c r="J114" s="546"/>
      <c r="K114" s="312"/>
      <c r="L114" s="312"/>
      <c r="M114" s="312"/>
      <c r="N114" s="312"/>
      <c r="O114" s="312"/>
      <c r="P114" s="312"/>
      <c r="Q114" s="312"/>
      <c r="R114" s="312"/>
      <c r="S114" s="312"/>
      <c r="T114" s="312"/>
      <c r="U114" s="312"/>
      <c r="V114" s="312"/>
      <c r="W114" s="312"/>
      <c r="X114" s="312"/>
      <c r="Y114" s="312"/>
      <c r="Z114" s="312"/>
      <c r="AA114" s="312"/>
      <c r="AB114" s="312"/>
      <c r="AC114" s="312"/>
      <c r="AD114" s="312"/>
      <c r="AE114" s="312"/>
      <c r="AF114" s="312"/>
      <c r="AG114" s="312"/>
      <c r="AH114" s="312"/>
      <c r="AI114" s="312"/>
      <c r="AJ114" s="312"/>
      <c r="AK114" s="312"/>
    </row>
    <row r="115" spans="1:37" ht="15" customHeight="1" x14ac:dyDescent="0.2">
      <c r="A115" s="1401" t="s">
        <v>1439</v>
      </c>
      <c r="B115" s="1402"/>
      <c r="C115" s="1402"/>
      <c r="D115" s="1402"/>
      <c r="E115" s="1402"/>
      <c r="F115" s="1402"/>
      <c r="G115" s="1402"/>
      <c r="H115" s="1402"/>
      <c r="I115" s="1402"/>
      <c r="J115" s="1402"/>
      <c r="K115" s="312"/>
      <c r="L115" s="312"/>
      <c r="M115" s="312"/>
      <c r="N115" s="312"/>
      <c r="O115" s="312"/>
      <c r="P115" s="312"/>
      <c r="Q115" s="312"/>
      <c r="R115" s="312"/>
      <c r="S115" s="312"/>
      <c r="T115" s="312"/>
      <c r="U115" s="312"/>
      <c r="V115" s="312"/>
      <c r="W115" s="312"/>
      <c r="X115" s="312"/>
      <c r="Y115" s="312"/>
      <c r="Z115" s="312"/>
      <c r="AA115" s="312"/>
      <c r="AB115" s="312"/>
      <c r="AC115" s="312"/>
      <c r="AD115" s="312"/>
      <c r="AE115" s="312"/>
      <c r="AF115" s="312"/>
      <c r="AG115" s="312"/>
      <c r="AH115" s="312"/>
      <c r="AI115" s="312"/>
      <c r="AJ115" s="312"/>
      <c r="AK115" s="312"/>
    </row>
    <row r="116" spans="1:37" ht="20.25" customHeight="1" thickBot="1" x14ac:dyDescent="0.25">
      <c r="A116" s="1403"/>
      <c r="B116" s="1404"/>
      <c r="C116" s="1404"/>
      <c r="D116" s="1404"/>
      <c r="E116" s="1404"/>
      <c r="F116" s="1404"/>
      <c r="G116" s="1404"/>
      <c r="H116" s="1404"/>
      <c r="I116" s="1404"/>
      <c r="J116" s="1404"/>
      <c r="K116" s="312"/>
      <c r="L116" s="312"/>
      <c r="M116" s="312"/>
      <c r="N116" s="312"/>
      <c r="O116" s="312"/>
      <c r="P116" s="312"/>
      <c r="Q116" s="312"/>
      <c r="R116" s="312"/>
      <c r="S116" s="312"/>
      <c r="T116" s="312"/>
      <c r="U116" s="312"/>
      <c r="V116" s="312"/>
      <c r="W116" s="312"/>
      <c r="X116" s="312"/>
      <c r="Y116" s="312"/>
      <c r="Z116" s="312"/>
      <c r="AA116" s="312"/>
      <c r="AB116" s="312"/>
      <c r="AC116" s="312"/>
      <c r="AD116" s="312"/>
      <c r="AE116" s="312"/>
      <c r="AF116" s="312"/>
      <c r="AG116" s="312"/>
      <c r="AH116" s="312"/>
      <c r="AI116" s="312"/>
      <c r="AJ116" s="312"/>
      <c r="AK116" s="312"/>
    </row>
    <row r="117" spans="1:37" ht="15.75" customHeight="1" thickTop="1" x14ac:dyDescent="0.2">
      <c r="A117" s="1301" t="s">
        <v>700</v>
      </c>
      <c r="B117" s="1301" t="s">
        <v>1057</v>
      </c>
      <c r="C117" s="1301" t="s">
        <v>508</v>
      </c>
      <c r="D117" s="1299" t="s">
        <v>1743</v>
      </c>
      <c r="E117" s="547" t="s">
        <v>1440</v>
      </c>
      <c r="F117" s="548" t="s">
        <v>1441</v>
      </c>
      <c r="G117" s="549" t="s">
        <v>1442</v>
      </c>
      <c r="H117" s="1379" t="s">
        <v>1443</v>
      </c>
      <c r="I117" s="1379" t="s">
        <v>1325</v>
      </c>
      <c r="J117" s="1360" t="s">
        <v>1133</v>
      </c>
      <c r="K117" s="312"/>
      <c r="L117" s="312"/>
      <c r="M117" s="312"/>
      <c r="N117" s="312"/>
      <c r="O117" s="312"/>
      <c r="P117" s="312"/>
      <c r="Q117" s="312"/>
      <c r="R117" s="312"/>
      <c r="S117" s="312"/>
      <c r="T117" s="312"/>
      <c r="U117" s="312"/>
      <c r="V117" s="312"/>
      <c r="W117" s="312"/>
      <c r="X117" s="312"/>
      <c r="Y117" s="312"/>
      <c r="Z117" s="312"/>
      <c r="AA117" s="312"/>
      <c r="AB117" s="312"/>
      <c r="AC117" s="312"/>
      <c r="AD117" s="312"/>
      <c r="AE117" s="312"/>
      <c r="AF117" s="312"/>
      <c r="AG117" s="312"/>
      <c r="AH117" s="312"/>
      <c r="AI117" s="312"/>
      <c r="AJ117" s="312"/>
      <c r="AK117" s="312"/>
    </row>
    <row r="118" spans="1:37" ht="13.5" thickBot="1" x14ac:dyDescent="0.25">
      <c r="A118" s="1302"/>
      <c r="B118" s="1302"/>
      <c r="C118" s="1302"/>
      <c r="D118" s="1300"/>
      <c r="E118" s="529" t="s">
        <v>1444</v>
      </c>
      <c r="F118" s="550" t="s">
        <v>900</v>
      </c>
      <c r="G118" s="551" t="s">
        <v>901</v>
      </c>
      <c r="H118" s="1380"/>
      <c r="I118" s="1380"/>
      <c r="J118" s="1361"/>
      <c r="K118" s="312"/>
      <c r="L118" s="312"/>
      <c r="M118" s="312"/>
      <c r="N118" s="312"/>
      <c r="O118" s="312"/>
      <c r="P118" s="312"/>
      <c r="Q118" s="312"/>
      <c r="R118" s="312"/>
      <c r="S118" s="312"/>
      <c r="T118" s="312"/>
      <c r="U118" s="312"/>
      <c r="V118" s="312"/>
      <c r="W118" s="312"/>
      <c r="X118" s="312"/>
      <c r="Y118" s="312"/>
      <c r="Z118" s="312"/>
      <c r="AA118" s="312"/>
      <c r="AB118" s="312"/>
      <c r="AC118" s="312"/>
      <c r="AD118" s="312"/>
      <c r="AE118" s="312"/>
      <c r="AF118" s="312"/>
      <c r="AG118" s="312"/>
      <c r="AH118" s="312"/>
      <c r="AI118" s="312"/>
      <c r="AJ118" s="312"/>
      <c r="AK118" s="312"/>
    </row>
    <row r="119" spans="1:37" ht="13.5" thickTop="1" x14ac:dyDescent="0.2">
      <c r="A119" s="440">
        <v>1</v>
      </c>
      <c r="B119" s="441" t="s">
        <v>1471</v>
      </c>
      <c r="C119" s="442" t="s">
        <v>453</v>
      </c>
      <c r="D119" s="443" t="s">
        <v>1744</v>
      </c>
      <c r="E119" s="552">
        <v>0.16070000000000001</v>
      </c>
      <c r="F119" s="444">
        <v>10734561</v>
      </c>
      <c r="G119" s="443">
        <v>12459760</v>
      </c>
      <c r="H119" s="553">
        <v>1725200</v>
      </c>
      <c r="I119" s="554">
        <v>172520000</v>
      </c>
      <c r="J119" s="555" t="s">
        <v>1745</v>
      </c>
      <c r="K119" s="312"/>
      <c r="L119" s="312"/>
      <c r="M119" s="312"/>
      <c r="N119" s="312"/>
      <c r="O119" s="312"/>
      <c r="P119" s="312"/>
      <c r="Q119" s="312"/>
      <c r="R119" s="312"/>
      <c r="S119" s="312"/>
      <c r="T119" s="312"/>
      <c r="U119" s="312"/>
      <c r="V119" s="312"/>
      <c r="W119" s="312"/>
      <c r="X119" s="312"/>
      <c r="Y119" s="312"/>
      <c r="Z119" s="312"/>
      <c r="AA119" s="312"/>
      <c r="AB119" s="312"/>
      <c r="AC119" s="312"/>
      <c r="AD119" s="312"/>
      <c r="AE119" s="312"/>
      <c r="AF119" s="312"/>
      <c r="AG119" s="312"/>
      <c r="AH119" s="312"/>
      <c r="AI119" s="312"/>
      <c r="AJ119" s="312"/>
      <c r="AK119" s="312"/>
    </row>
    <row r="120" spans="1:37" x14ac:dyDescent="0.2">
      <c r="A120" s="168">
        <v>2</v>
      </c>
      <c r="B120" s="375" t="s">
        <v>1362</v>
      </c>
      <c r="C120" s="376" t="s">
        <v>453</v>
      </c>
      <c r="D120" s="377" t="s">
        <v>1744</v>
      </c>
      <c r="E120" s="379">
        <v>0.2</v>
      </c>
      <c r="F120" s="378">
        <v>2400001</v>
      </c>
      <c r="G120" s="377">
        <v>2640000</v>
      </c>
      <c r="H120" s="556">
        <v>240000</v>
      </c>
      <c r="I120" s="557">
        <v>24000000</v>
      </c>
      <c r="J120" s="558" t="s">
        <v>1664</v>
      </c>
      <c r="K120" s="312"/>
      <c r="L120" s="312"/>
      <c r="M120" s="312"/>
      <c r="N120" s="312"/>
      <c r="O120" s="312"/>
      <c r="P120" s="312"/>
      <c r="Q120" s="312"/>
      <c r="R120" s="312"/>
      <c r="S120" s="312"/>
      <c r="T120" s="312"/>
      <c r="U120" s="312"/>
      <c r="V120" s="312"/>
      <c r="W120" s="312"/>
      <c r="X120" s="312"/>
      <c r="Y120" s="312"/>
      <c r="Z120" s="312"/>
      <c r="AA120" s="312"/>
      <c r="AB120" s="312"/>
      <c r="AC120" s="312"/>
      <c r="AD120" s="312"/>
      <c r="AE120" s="312"/>
      <c r="AF120" s="312"/>
      <c r="AG120" s="312"/>
      <c r="AH120" s="312"/>
      <c r="AI120" s="312"/>
      <c r="AJ120" s="312"/>
      <c r="AK120" s="312"/>
    </row>
    <row r="121" spans="1:37" x14ac:dyDescent="0.2">
      <c r="A121" s="559">
        <v>3</v>
      </c>
      <c r="B121" s="381" t="s">
        <v>1252</v>
      </c>
      <c r="C121" s="398" t="s">
        <v>449</v>
      </c>
      <c r="D121" s="382" t="s">
        <v>1744</v>
      </c>
      <c r="E121" s="400">
        <v>0.09</v>
      </c>
      <c r="F121" s="399">
        <v>1586311</v>
      </c>
      <c r="G121" s="382">
        <v>1643418</v>
      </c>
      <c r="H121" s="560">
        <v>57108</v>
      </c>
      <c r="I121" s="561">
        <v>5710800</v>
      </c>
      <c r="J121" s="562" t="s">
        <v>1746</v>
      </c>
      <c r="K121" s="312"/>
      <c r="L121" s="312"/>
      <c r="M121" s="312"/>
      <c r="N121" s="312"/>
      <c r="O121" s="312"/>
      <c r="P121" s="312"/>
      <c r="Q121" s="312"/>
      <c r="R121" s="312"/>
      <c r="S121" s="312"/>
      <c r="T121" s="312"/>
      <c r="U121" s="312"/>
      <c r="V121" s="312"/>
      <c r="W121" s="312"/>
      <c r="X121" s="312"/>
      <c r="Y121" s="312"/>
      <c r="Z121" s="312"/>
      <c r="AA121" s="312"/>
      <c r="AB121" s="312"/>
      <c r="AC121" s="312"/>
      <c r="AD121" s="312"/>
      <c r="AE121" s="312"/>
      <c r="AF121" s="312"/>
      <c r="AG121" s="312"/>
      <c r="AH121" s="312"/>
      <c r="AI121" s="312"/>
      <c r="AJ121" s="312"/>
      <c r="AK121" s="312"/>
    </row>
    <row r="122" spans="1:37" x14ac:dyDescent="0.2">
      <c r="A122" s="168">
        <v>4</v>
      </c>
      <c r="B122" s="375" t="s">
        <v>1747</v>
      </c>
      <c r="C122" s="376" t="s">
        <v>1600</v>
      </c>
      <c r="D122" s="377" t="s">
        <v>1744</v>
      </c>
      <c r="E122" s="379">
        <v>0.2</v>
      </c>
      <c r="F122" s="378">
        <v>200001</v>
      </c>
      <c r="G122" s="377">
        <v>240000</v>
      </c>
      <c r="H122" s="556">
        <v>40000</v>
      </c>
      <c r="I122" s="557">
        <v>4000000</v>
      </c>
      <c r="J122" s="558" t="s">
        <v>1746</v>
      </c>
      <c r="K122" s="312"/>
      <c r="L122" s="312"/>
      <c r="M122" s="312"/>
      <c r="N122" s="312"/>
      <c r="O122" s="312"/>
      <c r="P122" s="312"/>
      <c r="Q122" s="312"/>
      <c r="R122" s="312"/>
      <c r="S122" s="312"/>
      <c r="T122" s="312"/>
      <c r="U122" s="312"/>
      <c r="V122" s="312"/>
      <c r="W122" s="312"/>
      <c r="X122" s="312"/>
      <c r="Y122" s="312"/>
      <c r="Z122" s="312"/>
      <c r="AA122" s="312"/>
      <c r="AB122" s="312"/>
      <c r="AC122" s="312"/>
      <c r="AD122" s="312"/>
      <c r="AE122" s="312"/>
      <c r="AF122" s="312"/>
      <c r="AG122" s="312"/>
      <c r="AH122" s="312"/>
      <c r="AI122" s="312"/>
      <c r="AJ122" s="312"/>
      <c r="AK122" s="312"/>
    </row>
    <row r="123" spans="1:37" x14ac:dyDescent="0.2">
      <c r="A123" s="559">
        <v>5</v>
      </c>
      <c r="B123" s="381" t="s">
        <v>1748</v>
      </c>
      <c r="C123" s="398" t="s">
        <v>1600</v>
      </c>
      <c r="D123" s="382" t="s">
        <v>1744</v>
      </c>
      <c r="E123" s="400">
        <v>0.65</v>
      </c>
      <c r="F123" s="399">
        <v>500001</v>
      </c>
      <c r="G123" s="382">
        <v>825000</v>
      </c>
      <c r="H123" s="560">
        <v>325000</v>
      </c>
      <c r="I123" s="561">
        <v>32500000</v>
      </c>
      <c r="J123" s="562" t="s">
        <v>1650</v>
      </c>
      <c r="K123" s="312"/>
      <c r="L123" s="312"/>
      <c r="M123" s="312"/>
      <c r="N123" s="312"/>
      <c r="O123" s="312"/>
      <c r="P123" s="312"/>
      <c r="Q123" s="312"/>
      <c r="R123" s="312"/>
      <c r="S123" s="312"/>
      <c r="T123" s="312"/>
      <c r="U123" s="312"/>
      <c r="V123" s="312"/>
      <c r="W123" s="312"/>
      <c r="X123" s="312"/>
      <c r="Y123" s="312"/>
      <c r="Z123" s="312"/>
      <c r="AA123" s="312"/>
      <c r="AB123" s="312"/>
      <c r="AC123" s="312"/>
      <c r="AD123" s="312"/>
      <c r="AE123" s="312"/>
      <c r="AF123" s="312"/>
      <c r="AG123" s="312"/>
      <c r="AH123" s="312"/>
      <c r="AI123" s="312"/>
      <c r="AJ123" s="312"/>
      <c r="AK123" s="312"/>
    </row>
    <row r="124" spans="1:37" x14ac:dyDescent="0.2">
      <c r="A124" s="168">
        <v>6</v>
      </c>
      <c r="B124" s="375" t="s">
        <v>203</v>
      </c>
      <c r="C124" s="376" t="s">
        <v>446</v>
      </c>
      <c r="D124" s="377" t="s">
        <v>1744</v>
      </c>
      <c r="E124" s="379">
        <v>0.248</v>
      </c>
      <c r="F124" s="378">
        <v>10694533</v>
      </c>
      <c r="G124" s="377">
        <v>13346776</v>
      </c>
      <c r="H124" s="556">
        <v>2652243.75</v>
      </c>
      <c r="I124" s="557">
        <v>265224375</v>
      </c>
      <c r="J124" s="558" t="s">
        <v>1749</v>
      </c>
      <c r="K124" s="312"/>
      <c r="L124" s="312"/>
      <c r="M124" s="312"/>
      <c r="N124" s="312"/>
      <c r="O124" s="312"/>
      <c r="P124" s="312"/>
      <c r="Q124" s="312"/>
      <c r="R124" s="312"/>
      <c r="S124" s="312"/>
      <c r="T124" s="312"/>
      <c r="U124" s="312"/>
      <c r="V124" s="312"/>
      <c r="W124" s="312"/>
      <c r="X124" s="312"/>
      <c r="Y124" s="312"/>
      <c r="Z124" s="312"/>
      <c r="AA124" s="312"/>
      <c r="AB124" s="312"/>
      <c r="AC124" s="312"/>
      <c r="AD124" s="312"/>
      <c r="AE124" s="312"/>
      <c r="AF124" s="312"/>
      <c r="AG124" s="312"/>
      <c r="AH124" s="312"/>
      <c r="AI124" s="312"/>
      <c r="AJ124" s="312"/>
      <c r="AK124" s="312"/>
    </row>
    <row r="125" spans="1:37" x14ac:dyDescent="0.2">
      <c r="A125" s="559">
        <v>7</v>
      </c>
      <c r="B125" s="381" t="s">
        <v>1750</v>
      </c>
      <c r="C125" s="398" t="s">
        <v>446</v>
      </c>
      <c r="D125" s="382" t="s">
        <v>1744</v>
      </c>
      <c r="E125" s="400">
        <v>0.08</v>
      </c>
      <c r="F125" s="399">
        <v>5500001</v>
      </c>
      <c r="G125" s="382">
        <v>5940000</v>
      </c>
      <c r="H125" s="560">
        <v>440000</v>
      </c>
      <c r="I125" s="561">
        <v>44000000</v>
      </c>
      <c r="J125" s="562" t="s">
        <v>1677</v>
      </c>
      <c r="K125" s="312"/>
      <c r="L125" s="312"/>
      <c r="M125" s="312"/>
      <c r="N125" s="312"/>
      <c r="O125" s="312"/>
      <c r="P125" s="312"/>
      <c r="Q125" s="312"/>
      <c r="R125" s="312"/>
      <c r="S125" s="312"/>
      <c r="T125" s="312"/>
      <c r="U125" s="312"/>
      <c r="V125" s="312"/>
      <c r="W125" s="312"/>
      <c r="X125" s="312"/>
      <c r="Y125" s="312"/>
      <c r="Z125" s="312"/>
      <c r="AA125" s="312"/>
      <c r="AB125" s="312"/>
      <c r="AC125" s="312"/>
      <c r="AD125" s="312"/>
      <c r="AE125" s="312"/>
      <c r="AF125" s="312"/>
      <c r="AG125" s="312"/>
      <c r="AH125" s="312"/>
      <c r="AI125" s="312"/>
      <c r="AJ125" s="312"/>
      <c r="AK125" s="312"/>
    </row>
    <row r="126" spans="1:37" x14ac:dyDescent="0.2">
      <c r="A126" s="168">
        <v>8</v>
      </c>
      <c r="B126" s="375" t="s">
        <v>1138</v>
      </c>
      <c r="C126" s="379" t="s">
        <v>475</v>
      </c>
      <c r="D126" s="377" t="s">
        <v>1744</v>
      </c>
      <c r="E126" s="379">
        <v>0.2</v>
      </c>
      <c r="F126" s="378">
        <v>818265</v>
      </c>
      <c r="G126" s="377">
        <v>982408</v>
      </c>
      <c r="H126" s="556">
        <v>164144</v>
      </c>
      <c r="I126" s="557">
        <v>16414400</v>
      </c>
      <c r="J126" s="558" t="s">
        <v>1751</v>
      </c>
      <c r="K126" s="312"/>
      <c r="L126" s="312"/>
      <c r="M126" s="312"/>
      <c r="N126" s="312"/>
      <c r="O126" s="312"/>
      <c r="P126" s="312"/>
      <c r="Q126" s="312"/>
      <c r="R126" s="312"/>
      <c r="S126" s="312"/>
      <c r="T126" s="312"/>
      <c r="U126" s="312"/>
      <c r="V126" s="312"/>
      <c r="W126" s="312"/>
      <c r="X126" s="312"/>
      <c r="Y126" s="312"/>
      <c r="Z126" s="312"/>
      <c r="AA126" s="312"/>
      <c r="AB126" s="312"/>
      <c r="AC126" s="312"/>
      <c r="AD126" s="312"/>
      <c r="AE126" s="312"/>
      <c r="AF126" s="312"/>
      <c r="AG126" s="312"/>
      <c r="AH126" s="312"/>
      <c r="AI126" s="312"/>
      <c r="AJ126" s="312"/>
      <c r="AK126" s="312"/>
    </row>
    <row r="127" spans="1:37" x14ac:dyDescent="0.2">
      <c r="A127" s="559">
        <v>9</v>
      </c>
      <c r="B127" s="381" t="s">
        <v>1145</v>
      </c>
      <c r="C127" s="400" t="s">
        <v>446</v>
      </c>
      <c r="D127" s="382" t="s">
        <v>1744</v>
      </c>
      <c r="E127" s="400">
        <v>0.25</v>
      </c>
      <c r="F127" s="399">
        <v>13248638</v>
      </c>
      <c r="G127" s="382">
        <v>16560796</v>
      </c>
      <c r="H127" s="560">
        <v>3312159</v>
      </c>
      <c r="I127" s="561">
        <v>331215900</v>
      </c>
      <c r="J127" s="562" t="s">
        <v>1752</v>
      </c>
      <c r="K127" s="312"/>
      <c r="L127" s="312"/>
      <c r="M127" s="312"/>
      <c r="N127" s="312"/>
      <c r="O127" s="312"/>
      <c r="P127" s="312"/>
      <c r="Q127" s="312"/>
      <c r="R127" s="312"/>
      <c r="S127" s="312"/>
      <c r="T127" s="312"/>
      <c r="U127" s="312"/>
      <c r="V127" s="312"/>
      <c r="W127" s="312"/>
      <c r="X127" s="312"/>
      <c r="Y127" s="312"/>
      <c r="Z127" s="312"/>
      <c r="AA127" s="312"/>
      <c r="AB127" s="312"/>
      <c r="AC127" s="312"/>
      <c r="AD127" s="312"/>
      <c r="AE127" s="312"/>
      <c r="AF127" s="312"/>
      <c r="AG127" s="312"/>
      <c r="AH127" s="312"/>
      <c r="AI127" s="312"/>
      <c r="AJ127" s="312"/>
      <c r="AK127" s="312"/>
    </row>
    <row r="128" spans="1:37" x14ac:dyDescent="0.2">
      <c r="A128" s="168">
        <v>10</v>
      </c>
      <c r="B128" s="375" t="s">
        <v>1367</v>
      </c>
      <c r="C128" s="379" t="s">
        <v>453</v>
      </c>
      <c r="D128" s="377" t="s">
        <v>1744</v>
      </c>
      <c r="E128" s="379">
        <v>0.11</v>
      </c>
      <c r="F128" s="378">
        <v>3898501</v>
      </c>
      <c r="G128" s="377">
        <v>4327335</v>
      </c>
      <c r="H128" s="556">
        <v>428835</v>
      </c>
      <c r="I128" s="557">
        <v>42883500</v>
      </c>
      <c r="J128" s="558" t="s">
        <v>1753</v>
      </c>
      <c r="K128" s="312"/>
      <c r="L128" s="312"/>
      <c r="M128" s="312"/>
      <c r="N128" s="312"/>
      <c r="O128" s="312"/>
      <c r="P128" s="312"/>
      <c r="Q128" s="312"/>
      <c r="R128" s="312"/>
      <c r="S128" s="312"/>
      <c r="T128" s="312"/>
      <c r="U128" s="312"/>
      <c r="V128" s="312"/>
      <c r="W128" s="312"/>
      <c r="X128" s="312"/>
      <c r="Y128" s="312"/>
      <c r="Z128" s="312"/>
      <c r="AA128" s="312"/>
      <c r="AB128" s="312"/>
      <c r="AC128" s="312"/>
      <c r="AD128" s="312"/>
      <c r="AE128" s="312"/>
      <c r="AF128" s="312"/>
      <c r="AG128" s="312"/>
      <c r="AH128" s="312"/>
      <c r="AI128" s="312"/>
      <c r="AJ128" s="312"/>
      <c r="AK128" s="312"/>
    </row>
    <row r="129" spans="1:37" x14ac:dyDescent="0.2">
      <c r="A129" s="559">
        <v>11</v>
      </c>
      <c r="B129" s="381" t="s">
        <v>1710</v>
      </c>
      <c r="C129" s="400" t="s">
        <v>446</v>
      </c>
      <c r="D129" s="382" t="s">
        <v>1744</v>
      </c>
      <c r="E129" s="400">
        <v>0.05</v>
      </c>
      <c r="F129" s="399">
        <v>2876083</v>
      </c>
      <c r="G129" s="382">
        <v>3019887</v>
      </c>
      <c r="H129" s="560">
        <v>143804.1</v>
      </c>
      <c r="I129" s="561">
        <v>14380410</v>
      </c>
      <c r="J129" s="562" t="s">
        <v>1682</v>
      </c>
      <c r="K129" s="312"/>
      <c r="L129" s="312"/>
      <c r="M129" s="312"/>
      <c r="N129" s="312"/>
      <c r="O129" s="312"/>
      <c r="P129" s="312"/>
      <c r="Q129" s="312"/>
      <c r="R129" s="312"/>
      <c r="S129" s="312"/>
      <c r="T129" s="312"/>
      <c r="U129" s="312"/>
      <c r="V129" s="312"/>
      <c r="W129" s="312"/>
      <c r="X129" s="312"/>
      <c r="Y129" s="312"/>
      <c r="Z129" s="312"/>
      <c r="AA129" s="312"/>
      <c r="AB129" s="312"/>
      <c r="AC129" s="312"/>
      <c r="AD129" s="312"/>
      <c r="AE129" s="312"/>
      <c r="AF129" s="312"/>
      <c r="AG129" s="312"/>
      <c r="AH129" s="312"/>
      <c r="AI129" s="312"/>
      <c r="AJ129" s="312"/>
      <c r="AK129" s="312"/>
    </row>
    <row r="130" spans="1:37" x14ac:dyDescent="0.2">
      <c r="A130" s="168">
        <v>12</v>
      </c>
      <c r="B130" s="375" t="s">
        <v>1754</v>
      </c>
      <c r="C130" s="379" t="s">
        <v>446</v>
      </c>
      <c r="D130" s="377" t="s">
        <v>1744</v>
      </c>
      <c r="E130" s="379">
        <v>0.25</v>
      </c>
      <c r="F130" s="378">
        <v>4881601</v>
      </c>
      <c r="G130" s="377">
        <v>6102000</v>
      </c>
      <c r="H130" s="556">
        <v>1220400</v>
      </c>
      <c r="I130" s="557">
        <v>122040000</v>
      </c>
      <c r="J130" s="558" t="s">
        <v>1682</v>
      </c>
      <c r="K130" s="312"/>
      <c r="L130" s="312"/>
      <c r="M130" s="312"/>
      <c r="N130" s="312"/>
      <c r="O130" s="312"/>
      <c r="P130" s="312"/>
      <c r="Q130" s="312"/>
      <c r="R130" s="312"/>
      <c r="S130" s="312"/>
      <c r="T130" s="312"/>
      <c r="U130" s="312"/>
      <c r="V130" s="312"/>
      <c r="W130" s="312"/>
      <c r="X130" s="312"/>
      <c r="Y130" s="312"/>
      <c r="Z130" s="312"/>
      <c r="AA130" s="312"/>
      <c r="AB130" s="312"/>
      <c r="AC130" s="312"/>
      <c r="AD130" s="312"/>
      <c r="AE130" s="312"/>
      <c r="AF130" s="312"/>
      <c r="AG130" s="312"/>
      <c r="AH130" s="312"/>
      <c r="AI130" s="312"/>
      <c r="AJ130" s="312"/>
      <c r="AK130" s="312"/>
    </row>
    <row r="131" spans="1:37" x14ac:dyDescent="0.2">
      <c r="A131" s="559">
        <v>13</v>
      </c>
      <c r="B131" s="381" t="s">
        <v>1170</v>
      </c>
      <c r="C131" s="400" t="s">
        <v>453</v>
      </c>
      <c r="D131" s="382" t="s">
        <v>1744</v>
      </c>
      <c r="E131" s="400">
        <v>0.1</v>
      </c>
      <c r="F131" s="399">
        <v>3139201</v>
      </c>
      <c r="G131" s="382">
        <v>3453120</v>
      </c>
      <c r="H131" s="560">
        <v>313920</v>
      </c>
      <c r="I131" s="561">
        <v>31392000</v>
      </c>
      <c r="J131" s="562" t="s">
        <v>1686</v>
      </c>
      <c r="K131" s="312"/>
      <c r="L131" s="312"/>
      <c r="M131" s="312"/>
      <c r="N131" s="312"/>
      <c r="O131" s="312"/>
      <c r="P131" s="312"/>
      <c r="Q131" s="312"/>
      <c r="R131" s="312"/>
      <c r="S131" s="312"/>
      <c r="T131" s="312"/>
      <c r="U131" s="312"/>
      <c r="V131" s="312"/>
      <c r="W131" s="312"/>
      <c r="X131" s="312"/>
      <c r="Y131" s="312"/>
      <c r="Z131" s="312"/>
      <c r="AA131" s="312"/>
      <c r="AB131" s="312"/>
      <c r="AC131" s="312"/>
      <c r="AD131" s="312"/>
      <c r="AE131" s="312"/>
      <c r="AF131" s="312"/>
      <c r="AG131" s="312"/>
      <c r="AH131" s="312"/>
      <c r="AI131" s="312"/>
      <c r="AJ131" s="312"/>
      <c r="AK131" s="312"/>
    </row>
    <row r="132" spans="1:37" x14ac:dyDescent="0.2">
      <c r="A132" s="168">
        <v>14</v>
      </c>
      <c r="B132" s="375" t="s">
        <v>1492</v>
      </c>
      <c r="C132" s="379" t="s">
        <v>1060</v>
      </c>
      <c r="D132" s="377" t="s">
        <v>1755</v>
      </c>
      <c r="E132" s="379">
        <v>0.1</v>
      </c>
      <c r="F132" s="378">
        <v>8481931</v>
      </c>
      <c r="G132" s="377">
        <v>9330123</v>
      </c>
      <c r="H132" s="556">
        <v>848193</v>
      </c>
      <c r="I132" s="557">
        <v>84819300</v>
      </c>
      <c r="J132" s="558" t="s">
        <v>1686</v>
      </c>
      <c r="K132" s="312"/>
      <c r="L132" s="312"/>
      <c r="M132" s="312"/>
      <c r="N132" s="312"/>
      <c r="O132" s="312"/>
      <c r="P132" s="312"/>
      <c r="Q132" s="312"/>
      <c r="R132" s="312"/>
      <c r="S132" s="312"/>
      <c r="T132" s="312"/>
      <c r="U132" s="312"/>
      <c r="V132" s="312"/>
      <c r="W132" s="312"/>
      <c r="X132" s="312"/>
      <c r="Y132" s="312"/>
      <c r="Z132" s="312"/>
      <c r="AA132" s="312"/>
      <c r="AB132" s="312"/>
      <c r="AC132" s="312"/>
      <c r="AD132" s="312"/>
      <c r="AE132" s="312"/>
      <c r="AF132" s="312"/>
      <c r="AG132" s="312"/>
      <c r="AH132" s="312"/>
      <c r="AI132" s="312"/>
      <c r="AJ132" s="312"/>
      <c r="AK132" s="312"/>
    </row>
    <row r="133" spans="1:37" x14ac:dyDescent="0.2">
      <c r="A133" s="559">
        <v>15</v>
      </c>
      <c r="B133" s="381" t="s">
        <v>1385</v>
      </c>
      <c r="C133" s="400" t="s">
        <v>1600</v>
      </c>
      <c r="D133" s="382" t="s">
        <v>1755</v>
      </c>
      <c r="E133" s="400">
        <v>0.15</v>
      </c>
      <c r="F133" s="399">
        <v>3967501</v>
      </c>
      <c r="G133" s="382">
        <v>4562625</v>
      </c>
      <c r="H133" s="560">
        <v>595125</v>
      </c>
      <c r="I133" s="561">
        <v>59512500</v>
      </c>
      <c r="J133" s="562" t="s">
        <v>1606</v>
      </c>
      <c r="K133" s="312"/>
      <c r="L133" s="312"/>
      <c r="M133" s="312"/>
      <c r="N133" s="312"/>
      <c r="O133" s="312"/>
      <c r="P133" s="312"/>
      <c r="Q133" s="312"/>
      <c r="R133" s="312"/>
      <c r="S133" s="312"/>
      <c r="T133" s="312"/>
      <c r="U133" s="312"/>
      <c r="V133" s="312"/>
      <c r="W133" s="312"/>
      <c r="X133" s="312"/>
      <c r="Y133" s="312"/>
      <c r="Z133" s="312"/>
      <c r="AA133" s="312"/>
      <c r="AB133" s="312"/>
      <c r="AC133" s="312"/>
      <c r="AD133" s="312"/>
      <c r="AE133" s="312"/>
      <c r="AF133" s="312"/>
      <c r="AG133" s="312"/>
      <c r="AH133" s="312"/>
      <c r="AI133" s="312"/>
      <c r="AJ133" s="312"/>
      <c r="AK133" s="312"/>
    </row>
    <row r="134" spans="1:37" x14ac:dyDescent="0.2">
      <c r="A134" s="168">
        <v>16</v>
      </c>
      <c r="B134" s="375" t="s">
        <v>226</v>
      </c>
      <c r="C134" s="376" t="s">
        <v>936</v>
      </c>
      <c r="D134" s="387" t="s">
        <v>1744</v>
      </c>
      <c r="E134" s="396">
        <v>0.18290000000000001</v>
      </c>
      <c r="F134" s="378">
        <v>63180607</v>
      </c>
      <c r="G134" s="380">
        <v>74744258</v>
      </c>
      <c r="H134" s="556">
        <v>11563652</v>
      </c>
      <c r="I134" s="557">
        <v>1156365200</v>
      </c>
      <c r="J134" s="558" t="s">
        <v>1606</v>
      </c>
      <c r="K134" s="312"/>
      <c r="L134" s="312"/>
      <c r="M134" s="312"/>
      <c r="N134" s="312"/>
      <c r="O134" s="312"/>
      <c r="P134" s="312"/>
      <c r="Q134" s="312"/>
      <c r="R134" s="312"/>
      <c r="S134" s="312"/>
      <c r="T134" s="312"/>
      <c r="U134" s="312"/>
      <c r="V134" s="312"/>
      <c r="W134" s="312"/>
      <c r="X134" s="312"/>
      <c r="Y134" s="312"/>
      <c r="Z134" s="312"/>
      <c r="AA134" s="312"/>
      <c r="AB134" s="312"/>
      <c r="AC134" s="312"/>
      <c r="AD134" s="312"/>
      <c r="AE134" s="312"/>
      <c r="AF134" s="312"/>
      <c r="AG134" s="312"/>
      <c r="AH134" s="312"/>
      <c r="AI134" s="312"/>
      <c r="AJ134" s="312"/>
      <c r="AK134" s="312"/>
    </row>
    <row r="135" spans="1:37" x14ac:dyDescent="0.2">
      <c r="A135" s="559">
        <v>17</v>
      </c>
      <c r="B135" s="381" t="s">
        <v>1756</v>
      </c>
      <c r="C135" s="401" t="s">
        <v>446</v>
      </c>
      <c r="D135" s="382" t="s">
        <v>1757</v>
      </c>
      <c r="E135" s="400">
        <v>1.1427</v>
      </c>
      <c r="F135" s="399">
        <v>1244396</v>
      </c>
      <c r="G135" s="382">
        <v>2666391</v>
      </c>
      <c r="H135" s="560">
        <v>1421995.59</v>
      </c>
      <c r="I135" s="561">
        <v>142199559</v>
      </c>
      <c r="J135" s="562" t="s">
        <v>1758</v>
      </c>
      <c r="K135" s="312"/>
      <c r="L135" s="312"/>
      <c r="M135" s="312"/>
      <c r="N135" s="312"/>
      <c r="O135" s="312"/>
      <c r="P135" s="312"/>
      <c r="Q135" s="312"/>
      <c r="R135" s="312"/>
      <c r="S135" s="312"/>
      <c r="T135" s="312"/>
      <c r="U135" s="312"/>
      <c r="V135" s="312"/>
      <c r="W135" s="312"/>
      <c r="X135" s="312"/>
      <c r="Y135" s="312"/>
      <c r="Z135" s="312"/>
      <c r="AA135" s="312"/>
      <c r="AB135" s="312"/>
      <c r="AC135" s="312"/>
      <c r="AD135" s="312"/>
      <c r="AE135" s="312"/>
      <c r="AF135" s="312"/>
      <c r="AG135" s="312"/>
      <c r="AH135" s="312"/>
      <c r="AI135" s="312"/>
      <c r="AJ135" s="312"/>
      <c r="AK135" s="312"/>
    </row>
    <row r="136" spans="1:37" x14ac:dyDescent="0.2">
      <c r="A136" s="168">
        <v>18</v>
      </c>
      <c r="B136" s="394" t="s">
        <v>106</v>
      </c>
      <c r="C136" s="396" t="s">
        <v>446</v>
      </c>
      <c r="D136" s="387" t="s">
        <v>1755</v>
      </c>
      <c r="E136" s="396">
        <v>0.1</v>
      </c>
      <c r="F136" s="378">
        <v>7128963</v>
      </c>
      <c r="G136" s="377">
        <v>7841858</v>
      </c>
      <c r="H136" s="556">
        <v>712895.99</v>
      </c>
      <c r="I136" s="557">
        <v>71289599</v>
      </c>
      <c r="J136" s="558" t="s">
        <v>1652</v>
      </c>
      <c r="K136" s="312"/>
      <c r="L136" s="312"/>
      <c r="M136" s="312"/>
      <c r="N136" s="312"/>
      <c r="O136" s="312"/>
      <c r="P136" s="312"/>
      <c r="Q136" s="312"/>
      <c r="R136" s="312"/>
      <c r="S136" s="312"/>
      <c r="T136" s="312"/>
      <c r="U136" s="312"/>
      <c r="V136" s="312"/>
      <c r="W136" s="312"/>
      <c r="X136" s="312"/>
      <c r="Y136" s="312"/>
      <c r="Z136" s="312"/>
      <c r="AA136" s="312"/>
      <c r="AB136" s="312"/>
      <c r="AC136" s="312"/>
      <c r="AD136" s="312"/>
      <c r="AE136" s="312"/>
      <c r="AF136" s="312"/>
      <c r="AG136" s="312"/>
      <c r="AH136" s="312"/>
      <c r="AI136" s="312"/>
      <c r="AJ136" s="312"/>
      <c r="AK136" s="312"/>
    </row>
    <row r="137" spans="1:37" x14ac:dyDescent="0.2">
      <c r="A137" s="559">
        <v>19</v>
      </c>
      <c r="B137" s="381" t="s">
        <v>1370</v>
      </c>
      <c r="C137" s="400" t="s">
        <v>446</v>
      </c>
      <c r="D137" s="382" t="s">
        <v>1755</v>
      </c>
      <c r="E137" s="400">
        <v>0.192</v>
      </c>
      <c r="F137" s="399">
        <v>5785180</v>
      </c>
      <c r="G137" s="382">
        <v>6894025</v>
      </c>
      <c r="H137" s="560">
        <v>1108845.5900000001</v>
      </c>
      <c r="I137" s="561">
        <v>110884559.00000001</v>
      </c>
      <c r="J137" s="562" t="s">
        <v>1759</v>
      </c>
      <c r="K137" s="312"/>
      <c r="L137" s="312"/>
      <c r="M137" s="312"/>
      <c r="N137" s="312"/>
      <c r="O137" s="312"/>
      <c r="P137" s="312"/>
      <c r="Q137" s="312"/>
      <c r="R137" s="312"/>
      <c r="S137" s="312"/>
      <c r="T137" s="312"/>
      <c r="U137" s="312"/>
      <c r="V137" s="312"/>
      <c r="W137" s="312"/>
      <c r="X137" s="312"/>
      <c r="Y137" s="312"/>
      <c r="Z137" s="312"/>
      <c r="AA137" s="312"/>
      <c r="AB137" s="312"/>
      <c r="AC137" s="312"/>
      <c r="AD137" s="312"/>
      <c r="AE137" s="312"/>
      <c r="AF137" s="312"/>
      <c r="AG137" s="312"/>
      <c r="AH137" s="312"/>
      <c r="AI137" s="312"/>
      <c r="AJ137" s="312"/>
      <c r="AK137" s="312"/>
    </row>
    <row r="138" spans="1:37" x14ac:dyDescent="0.2">
      <c r="A138" s="168">
        <v>20</v>
      </c>
      <c r="B138" s="394" t="s">
        <v>42</v>
      </c>
      <c r="C138" s="396" t="s">
        <v>475</v>
      </c>
      <c r="D138" s="387" t="s">
        <v>1760</v>
      </c>
      <c r="E138" s="396">
        <v>0.2185</v>
      </c>
      <c r="F138" s="378">
        <v>6075001</v>
      </c>
      <c r="G138" s="377">
        <v>7402649</v>
      </c>
      <c r="H138" s="556">
        <v>1327648.73</v>
      </c>
      <c r="I138" s="557">
        <v>132764873</v>
      </c>
      <c r="J138" s="558" t="s">
        <v>1608</v>
      </c>
      <c r="K138" s="312"/>
      <c r="L138" s="312"/>
      <c r="M138" s="312"/>
      <c r="N138" s="312"/>
      <c r="O138" s="312"/>
      <c r="P138" s="312"/>
      <c r="Q138" s="312"/>
      <c r="R138" s="312"/>
      <c r="S138" s="312"/>
      <c r="T138" s="312"/>
      <c r="U138" s="312"/>
      <c r="V138" s="312"/>
      <c r="W138" s="312"/>
      <c r="X138" s="312"/>
      <c r="Y138" s="312"/>
      <c r="Z138" s="312"/>
      <c r="AA138" s="312"/>
      <c r="AB138" s="312"/>
      <c r="AC138" s="312"/>
      <c r="AD138" s="312"/>
      <c r="AE138" s="312"/>
      <c r="AF138" s="312"/>
      <c r="AG138" s="312"/>
      <c r="AH138" s="312"/>
      <c r="AI138" s="312"/>
      <c r="AJ138" s="312"/>
      <c r="AK138" s="312"/>
    </row>
    <row r="139" spans="1:37" x14ac:dyDescent="0.2">
      <c r="A139" s="559">
        <v>21</v>
      </c>
      <c r="B139" s="381" t="s">
        <v>1376</v>
      </c>
      <c r="C139" s="400" t="s">
        <v>936</v>
      </c>
      <c r="D139" s="382" t="s">
        <v>1755</v>
      </c>
      <c r="E139" s="400">
        <v>0.2</v>
      </c>
      <c r="F139" s="399">
        <v>66925976</v>
      </c>
      <c r="G139" s="382">
        <v>80311170</v>
      </c>
      <c r="H139" s="560">
        <v>13385195</v>
      </c>
      <c r="I139" s="561">
        <v>1338519500</v>
      </c>
      <c r="J139" s="562" t="s">
        <v>1608</v>
      </c>
      <c r="K139" s="312"/>
      <c r="L139" s="312"/>
      <c r="M139" s="312"/>
      <c r="N139" s="312"/>
      <c r="O139" s="312"/>
      <c r="P139" s="312"/>
      <c r="Q139" s="312"/>
      <c r="R139" s="312"/>
      <c r="S139" s="312"/>
      <c r="T139" s="312"/>
      <c r="U139" s="312"/>
      <c r="V139" s="312"/>
      <c r="W139" s="312"/>
      <c r="X139" s="312"/>
      <c r="Y139" s="312"/>
      <c r="Z139" s="312"/>
      <c r="AA139" s="312"/>
      <c r="AB139" s="312"/>
      <c r="AC139" s="312"/>
      <c r="AD139" s="312"/>
      <c r="AE139" s="312"/>
      <c r="AF139" s="312"/>
      <c r="AG139" s="312"/>
      <c r="AH139" s="312"/>
      <c r="AI139" s="312"/>
      <c r="AJ139" s="312"/>
      <c r="AK139" s="312"/>
    </row>
    <row r="140" spans="1:37" x14ac:dyDescent="0.2">
      <c r="A140" s="168">
        <v>22</v>
      </c>
      <c r="B140" s="394" t="s">
        <v>1761</v>
      </c>
      <c r="C140" s="396" t="s">
        <v>449</v>
      </c>
      <c r="D140" s="387" t="s">
        <v>1762</v>
      </c>
      <c r="E140" s="396">
        <v>0.12</v>
      </c>
      <c r="F140" s="378">
        <v>287501</v>
      </c>
      <c r="G140" s="377">
        <v>322000</v>
      </c>
      <c r="H140" s="556">
        <v>34500</v>
      </c>
      <c r="I140" s="557">
        <v>3450000</v>
      </c>
      <c r="J140" s="558" t="s">
        <v>1694</v>
      </c>
      <c r="K140" s="312"/>
      <c r="L140" s="312"/>
      <c r="M140" s="312"/>
      <c r="N140" s="312"/>
      <c r="O140" s="312"/>
      <c r="P140" s="312"/>
      <c r="Q140" s="312"/>
      <c r="R140" s="312"/>
      <c r="S140" s="312"/>
      <c r="T140" s="312"/>
      <c r="U140" s="312"/>
      <c r="V140" s="312"/>
      <c r="W140" s="312"/>
      <c r="X140" s="312"/>
      <c r="Y140" s="312"/>
      <c r="Z140" s="312"/>
      <c r="AA140" s="312"/>
      <c r="AB140" s="312"/>
      <c r="AC140" s="312"/>
      <c r="AD140" s="312"/>
      <c r="AE140" s="312"/>
      <c r="AF140" s="312"/>
      <c r="AG140" s="312"/>
      <c r="AH140" s="312"/>
      <c r="AI140" s="312"/>
      <c r="AJ140" s="312"/>
      <c r="AK140" s="312"/>
    </row>
    <row r="141" spans="1:37" x14ac:dyDescent="0.2">
      <c r="A141" s="559">
        <v>23</v>
      </c>
      <c r="B141" s="381" t="s">
        <v>1761</v>
      </c>
      <c r="C141" s="400" t="s">
        <v>449</v>
      </c>
      <c r="D141" s="382" t="s">
        <v>1760</v>
      </c>
      <c r="E141" s="400">
        <v>0.15</v>
      </c>
      <c r="F141" s="399">
        <v>322001</v>
      </c>
      <c r="G141" s="382">
        <v>370300</v>
      </c>
      <c r="H141" s="560">
        <v>48300</v>
      </c>
      <c r="I141" s="561">
        <v>4830000</v>
      </c>
      <c r="J141" s="562" t="s">
        <v>1694</v>
      </c>
      <c r="K141" s="312"/>
      <c r="L141" s="312"/>
      <c r="M141" s="312"/>
      <c r="N141" s="312"/>
      <c r="O141" s="312"/>
      <c r="P141" s="312"/>
      <c r="Q141" s="312"/>
      <c r="R141" s="312"/>
      <c r="S141" s="312"/>
      <c r="T141" s="312"/>
      <c r="U141" s="312"/>
      <c r="V141" s="312"/>
      <c r="W141" s="312"/>
      <c r="X141" s="312"/>
      <c r="Y141" s="312"/>
      <c r="Z141" s="312"/>
      <c r="AA141" s="312"/>
      <c r="AB141" s="312"/>
      <c r="AC141" s="312"/>
      <c r="AD141" s="312"/>
      <c r="AE141" s="312"/>
      <c r="AF141" s="312"/>
      <c r="AG141" s="312"/>
      <c r="AH141" s="312"/>
      <c r="AI141" s="312"/>
      <c r="AJ141" s="312"/>
      <c r="AK141" s="312"/>
    </row>
    <row r="142" spans="1:37" x14ac:dyDescent="0.2">
      <c r="A142" s="168">
        <v>24</v>
      </c>
      <c r="B142" s="394" t="s">
        <v>1146</v>
      </c>
      <c r="C142" s="396" t="s">
        <v>453</v>
      </c>
      <c r="D142" s="387" t="s">
        <v>1760</v>
      </c>
      <c r="E142" s="396">
        <v>0.2</v>
      </c>
      <c r="F142" s="378">
        <v>1052641</v>
      </c>
      <c r="G142" s="377">
        <v>1192992</v>
      </c>
      <c r="H142" s="556">
        <v>140352</v>
      </c>
      <c r="I142" s="557">
        <v>14035200</v>
      </c>
      <c r="J142" s="558" t="s">
        <v>1694</v>
      </c>
      <c r="K142" s="312"/>
      <c r="L142" s="312"/>
      <c r="M142" s="312"/>
      <c r="N142" s="312"/>
      <c r="O142" s="312"/>
      <c r="P142" s="312"/>
      <c r="Q142" s="312"/>
      <c r="R142" s="312"/>
      <c r="S142" s="312"/>
      <c r="T142" s="312"/>
      <c r="U142" s="312"/>
      <c r="V142" s="312"/>
      <c r="W142" s="312"/>
      <c r="X142" s="312"/>
      <c r="Y142" s="312"/>
      <c r="Z142" s="312"/>
      <c r="AA142" s="312"/>
      <c r="AB142" s="312"/>
      <c r="AC142" s="312"/>
      <c r="AD142" s="312"/>
      <c r="AE142" s="312"/>
      <c r="AF142" s="312"/>
      <c r="AG142" s="312"/>
      <c r="AH142" s="312"/>
      <c r="AI142" s="312"/>
      <c r="AJ142" s="312"/>
      <c r="AK142" s="312"/>
    </row>
    <row r="143" spans="1:37" x14ac:dyDescent="0.2">
      <c r="A143" s="559">
        <v>25</v>
      </c>
      <c r="B143" s="381" t="s">
        <v>1763</v>
      </c>
      <c r="C143" s="400" t="s">
        <v>1060</v>
      </c>
      <c r="D143" s="382" t="s">
        <v>1755</v>
      </c>
      <c r="E143" s="400">
        <v>0.1</v>
      </c>
      <c r="F143" s="399">
        <v>4868681</v>
      </c>
      <c r="G143" s="382">
        <v>5355548</v>
      </c>
      <c r="H143" s="560">
        <v>486868</v>
      </c>
      <c r="I143" s="561">
        <v>48686800</v>
      </c>
      <c r="J143" s="562" t="s">
        <v>1694</v>
      </c>
      <c r="K143" s="312"/>
      <c r="L143" s="312"/>
      <c r="M143" s="312"/>
      <c r="N143" s="312"/>
      <c r="O143" s="312"/>
      <c r="P143" s="312"/>
      <c r="Q143" s="312"/>
      <c r="R143" s="312"/>
      <c r="S143" s="312"/>
      <c r="T143" s="312"/>
      <c r="U143" s="312"/>
      <c r="V143" s="312"/>
      <c r="W143" s="312"/>
      <c r="X143" s="312"/>
      <c r="Y143" s="312"/>
      <c r="Z143" s="312"/>
      <c r="AA143" s="312"/>
      <c r="AB143" s="312"/>
      <c r="AC143" s="312"/>
      <c r="AD143" s="312"/>
      <c r="AE143" s="312"/>
      <c r="AF143" s="312"/>
      <c r="AG143" s="312"/>
      <c r="AH143" s="312"/>
      <c r="AI143" s="312"/>
      <c r="AJ143" s="312"/>
      <c r="AK143" s="312"/>
    </row>
    <row r="144" spans="1:37" x14ac:dyDescent="0.2">
      <c r="A144" s="168">
        <v>26</v>
      </c>
      <c r="B144" s="375" t="s">
        <v>1536</v>
      </c>
      <c r="C144" s="379" t="s">
        <v>1600</v>
      </c>
      <c r="D144" s="377" t="s">
        <v>1755</v>
      </c>
      <c r="E144" s="379">
        <v>0.3</v>
      </c>
      <c r="F144" s="378">
        <v>2200001</v>
      </c>
      <c r="G144" s="377">
        <v>2860000</v>
      </c>
      <c r="H144" s="556">
        <v>660000</v>
      </c>
      <c r="I144" s="557">
        <v>66000000</v>
      </c>
      <c r="J144" s="558" t="s">
        <v>1764</v>
      </c>
      <c r="K144" s="312"/>
      <c r="L144" s="312"/>
      <c r="M144" s="312"/>
      <c r="N144" s="312"/>
      <c r="O144" s="312"/>
      <c r="P144" s="312"/>
      <c r="Q144" s="312"/>
      <c r="R144" s="312"/>
      <c r="S144" s="312"/>
      <c r="T144" s="312"/>
      <c r="U144" s="312"/>
      <c r="V144" s="312"/>
      <c r="W144" s="312"/>
      <c r="X144" s="312"/>
      <c r="Y144" s="312"/>
      <c r="Z144" s="312"/>
      <c r="AA144" s="312"/>
      <c r="AB144" s="312"/>
      <c r="AC144" s="312"/>
      <c r="AD144" s="312"/>
      <c r="AE144" s="312"/>
      <c r="AF144" s="312"/>
      <c r="AG144" s="312"/>
      <c r="AH144" s="312"/>
      <c r="AI144" s="312"/>
      <c r="AJ144" s="312"/>
      <c r="AK144" s="312"/>
    </row>
    <row r="145" spans="1:37" x14ac:dyDescent="0.2">
      <c r="A145" s="559">
        <v>27</v>
      </c>
      <c r="B145" s="381" t="s">
        <v>584</v>
      </c>
      <c r="C145" s="400" t="s">
        <v>446</v>
      </c>
      <c r="D145" s="382" t="s">
        <v>1744</v>
      </c>
      <c r="E145" s="400">
        <v>0.1</v>
      </c>
      <c r="F145" s="399">
        <v>6562501</v>
      </c>
      <c r="G145" s="382">
        <v>7218750</v>
      </c>
      <c r="H145" s="560">
        <v>656250</v>
      </c>
      <c r="I145" s="561">
        <v>65625000</v>
      </c>
      <c r="J145" s="562" t="s">
        <v>1765</v>
      </c>
      <c r="K145" s="312"/>
      <c r="L145" s="312"/>
      <c r="M145" s="312"/>
      <c r="N145" s="312"/>
      <c r="O145" s="312"/>
      <c r="P145" s="312"/>
      <c r="Q145" s="312"/>
      <c r="R145" s="312"/>
      <c r="S145" s="312"/>
      <c r="T145" s="312"/>
      <c r="U145" s="312"/>
      <c r="V145" s="312"/>
      <c r="W145" s="312"/>
      <c r="X145" s="312"/>
      <c r="Y145" s="312"/>
      <c r="Z145" s="312"/>
      <c r="AA145" s="312"/>
      <c r="AB145" s="312"/>
      <c r="AC145" s="312"/>
      <c r="AD145" s="312"/>
      <c r="AE145" s="312"/>
      <c r="AF145" s="312"/>
      <c r="AG145" s="312"/>
      <c r="AH145" s="312"/>
      <c r="AI145" s="312"/>
      <c r="AJ145" s="312"/>
      <c r="AK145" s="312"/>
    </row>
    <row r="146" spans="1:37" x14ac:dyDescent="0.2">
      <c r="A146" s="168">
        <v>28</v>
      </c>
      <c r="B146" s="375" t="s">
        <v>1139</v>
      </c>
      <c r="C146" s="379" t="s">
        <v>453</v>
      </c>
      <c r="D146" s="377" t="s">
        <v>1744</v>
      </c>
      <c r="E146" s="379" t="s">
        <v>1289</v>
      </c>
      <c r="F146" s="378">
        <v>18395425</v>
      </c>
      <c r="G146" s="377">
        <v>20106199</v>
      </c>
      <c r="H146" s="556">
        <v>1710775</v>
      </c>
      <c r="I146" s="557">
        <v>171077500</v>
      </c>
      <c r="J146" s="558" t="s">
        <v>1765</v>
      </c>
      <c r="K146" s="312"/>
      <c r="L146" s="312"/>
      <c r="M146" s="312"/>
      <c r="N146" s="312"/>
      <c r="O146" s="312"/>
      <c r="P146" s="312"/>
      <c r="Q146" s="312"/>
      <c r="R146" s="312"/>
      <c r="S146" s="312"/>
      <c r="T146" s="312"/>
      <c r="U146" s="312"/>
      <c r="V146" s="312"/>
      <c r="W146" s="312"/>
      <c r="X146" s="312"/>
      <c r="Y146" s="312"/>
      <c r="Z146" s="312"/>
      <c r="AA146" s="312"/>
      <c r="AB146" s="312"/>
      <c r="AC146" s="312"/>
      <c r="AD146" s="312"/>
      <c r="AE146" s="312"/>
      <c r="AF146" s="312"/>
      <c r="AG146" s="312"/>
      <c r="AH146" s="312"/>
      <c r="AI146" s="312"/>
      <c r="AJ146" s="312"/>
      <c r="AK146" s="312"/>
    </row>
    <row r="147" spans="1:37" x14ac:dyDescent="0.2">
      <c r="A147" s="559">
        <v>29</v>
      </c>
      <c r="B147" s="381" t="s">
        <v>1378</v>
      </c>
      <c r="C147" s="400" t="s">
        <v>936</v>
      </c>
      <c r="D147" s="382" t="s">
        <v>1755</v>
      </c>
      <c r="E147" s="400">
        <v>0.16</v>
      </c>
      <c r="F147" s="399">
        <v>68976341</v>
      </c>
      <c r="G147" s="382">
        <v>80012555</v>
      </c>
      <c r="H147" s="560">
        <v>11036215</v>
      </c>
      <c r="I147" s="561">
        <v>1103621500</v>
      </c>
      <c r="J147" s="562" t="s">
        <v>1621</v>
      </c>
      <c r="K147" s="312"/>
      <c r="L147" s="312"/>
      <c r="M147" s="312"/>
      <c r="N147" s="312"/>
      <c r="O147" s="312"/>
      <c r="P147" s="312"/>
      <c r="Q147" s="312"/>
      <c r="R147" s="312"/>
      <c r="S147" s="312"/>
      <c r="T147" s="312"/>
      <c r="U147" s="312"/>
      <c r="V147" s="312"/>
      <c r="W147" s="312"/>
      <c r="X147" s="312"/>
      <c r="Y147" s="312"/>
      <c r="Z147" s="312"/>
      <c r="AA147" s="312"/>
      <c r="AB147" s="312"/>
      <c r="AC147" s="312"/>
      <c r="AD147" s="312"/>
      <c r="AE147" s="312"/>
      <c r="AF147" s="312"/>
      <c r="AG147" s="312"/>
      <c r="AH147" s="312"/>
      <c r="AI147" s="312"/>
      <c r="AJ147" s="312"/>
      <c r="AK147" s="312"/>
    </row>
    <row r="148" spans="1:37" x14ac:dyDescent="0.2">
      <c r="A148" s="168">
        <v>30</v>
      </c>
      <c r="B148" s="375" t="s">
        <v>434</v>
      </c>
      <c r="C148" s="379" t="s">
        <v>936</v>
      </c>
      <c r="D148" s="377" t="s">
        <v>1755</v>
      </c>
      <c r="E148" s="379">
        <v>0.3</v>
      </c>
      <c r="F148" s="378">
        <v>61855071</v>
      </c>
      <c r="G148" s="377">
        <v>80432210</v>
      </c>
      <c r="H148" s="556">
        <v>18577140</v>
      </c>
      <c r="I148" s="557">
        <v>1857714000</v>
      </c>
      <c r="J148" s="558" t="s">
        <v>1697</v>
      </c>
      <c r="K148" s="312"/>
      <c r="L148" s="312"/>
      <c r="M148" s="312"/>
      <c r="N148" s="312"/>
      <c r="O148" s="312"/>
      <c r="P148" s="312"/>
      <c r="Q148" s="312"/>
      <c r="R148" s="312"/>
      <c r="S148" s="312"/>
      <c r="T148" s="312"/>
      <c r="U148" s="312"/>
      <c r="V148" s="312"/>
      <c r="W148" s="312"/>
      <c r="X148" s="312"/>
      <c r="Y148" s="312"/>
      <c r="Z148" s="312"/>
      <c r="AA148" s="312"/>
      <c r="AB148" s="312"/>
      <c r="AC148" s="312"/>
      <c r="AD148" s="312"/>
      <c r="AE148" s="312"/>
      <c r="AF148" s="312"/>
      <c r="AG148" s="312"/>
      <c r="AH148" s="312"/>
      <c r="AI148" s="312"/>
      <c r="AJ148" s="312"/>
      <c r="AK148" s="312"/>
    </row>
    <row r="149" spans="1:37" s="570" customFormat="1" ht="18.75" x14ac:dyDescent="0.25">
      <c r="A149" s="563">
        <v>31</v>
      </c>
      <c r="B149" s="405" t="s">
        <v>1766</v>
      </c>
      <c r="C149" s="564" t="s">
        <v>1767</v>
      </c>
      <c r="D149" s="407" t="s">
        <v>1755</v>
      </c>
      <c r="E149" s="564">
        <v>0.15</v>
      </c>
      <c r="F149" s="565">
        <v>57918131</v>
      </c>
      <c r="G149" s="407">
        <v>66606374</v>
      </c>
      <c r="H149" s="566">
        <v>8688244</v>
      </c>
      <c r="I149" s="567">
        <v>86882440</v>
      </c>
      <c r="J149" s="568" t="s">
        <v>1768</v>
      </c>
      <c r="K149" s="569"/>
      <c r="L149" s="569"/>
      <c r="M149" s="569"/>
      <c r="N149" s="569"/>
      <c r="O149" s="569"/>
      <c r="P149" s="569"/>
      <c r="Q149" s="569"/>
      <c r="R149" s="569"/>
      <c r="S149" s="569"/>
      <c r="T149" s="569"/>
      <c r="U149" s="569"/>
      <c r="V149" s="569"/>
      <c r="W149" s="569"/>
      <c r="X149" s="569"/>
      <c r="Y149" s="569"/>
      <c r="Z149" s="569"/>
      <c r="AA149" s="569"/>
      <c r="AB149" s="569"/>
      <c r="AC149" s="569"/>
      <c r="AD149" s="569"/>
      <c r="AE149" s="569"/>
      <c r="AF149" s="569"/>
      <c r="AG149" s="569"/>
      <c r="AH149" s="569"/>
      <c r="AI149" s="569"/>
      <c r="AJ149" s="569"/>
      <c r="AK149" s="569"/>
    </row>
    <row r="150" spans="1:37" x14ac:dyDescent="0.2">
      <c r="A150" s="168">
        <v>32</v>
      </c>
      <c r="B150" s="383" t="s">
        <v>226</v>
      </c>
      <c r="C150" s="404" t="s">
        <v>936</v>
      </c>
      <c r="D150" s="384" t="s">
        <v>1755</v>
      </c>
      <c r="E150" s="404">
        <v>0.1</v>
      </c>
      <c r="F150" s="378">
        <v>74744259</v>
      </c>
      <c r="G150" s="377">
        <v>82216670</v>
      </c>
      <c r="H150" s="556">
        <v>7472412</v>
      </c>
      <c r="I150" s="557">
        <v>747241200</v>
      </c>
      <c r="J150" s="558" t="s">
        <v>1769</v>
      </c>
      <c r="K150" s="312"/>
      <c r="L150" s="312"/>
      <c r="M150" s="312"/>
      <c r="N150" s="312"/>
      <c r="O150" s="312"/>
      <c r="P150" s="312"/>
      <c r="Q150" s="312"/>
      <c r="R150" s="312"/>
      <c r="S150" s="312"/>
      <c r="T150" s="312"/>
      <c r="U150" s="312"/>
      <c r="V150" s="312"/>
      <c r="W150" s="312"/>
      <c r="X150" s="312"/>
      <c r="Y150" s="312"/>
      <c r="Z150" s="312"/>
      <c r="AA150" s="312"/>
      <c r="AB150" s="312"/>
      <c r="AC150" s="312"/>
      <c r="AD150" s="312"/>
      <c r="AE150" s="312"/>
      <c r="AF150" s="312"/>
      <c r="AG150" s="312"/>
      <c r="AH150" s="312"/>
      <c r="AI150" s="312"/>
      <c r="AJ150" s="312"/>
      <c r="AK150" s="312"/>
    </row>
    <row r="151" spans="1:37" x14ac:dyDescent="0.2">
      <c r="A151" s="571">
        <v>33</v>
      </c>
      <c r="B151" s="381" t="s">
        <v>1560</v>
      </c>
      <c r="C151" s="400" t="s">
        <v>936</v>
      </c>
      <c r="D151" s="382" t="s">
        <v>1755</v>
      </c>
      <c r="E151" s="400">
        <v>0.1</v>
      </c>
      <c r="F151" s="385">
        <v>80803420</v>
      </c>
      <c r="G151" s="386">
        <v>88883761</v>
      </c>
      <c r="H151" s="572">
        <v>8080342</v>
      </c>
      <c r="I151" s="573">
        <v>808034200</v>
      </c>
      <c r="J151" s="574" t="s">
        <v>1769</v>
      </c>
      <c r="K151" s="312"/>
      <c r="L151" s="312"/>
      <c r="M151" s="312"/>
      <c r="N151" s="312"/>
      <c r="O151" s="312"/>
      <c r="P151" s="312"/>
      <c r="Q151" s="312"/>
      <c r="R151" s="312"/>
      <c r="S151" s="312"/>
      <c r="T151" s="312"/>
      <c r="U151" s="312"/>
      <c r="V151" s="312"/>
      <c r="W151" s="312"/>
      <c r="X151" s="312"/>
      <c r="Y151" s="312"/>
      <c r="Z151" s="312"/>
      <c r="AA151" s="312"/>
      <c r="AB151" s="312"/>
      <c r="AC151" s="312"/>
      <c r="AD151" s="312"/>
      <c r="AE151" s="312"/>
      <c r="AF151" s="312"/>
      <c r="AG151" s="312"/>
      <c r="AH151" s="312"/>
      <c r="AI151" s="312"/>
      <c r="AJ151" s="312"/>
      <c r="AK151" s="312"/>
    </row>
    <row r="152" spans="1:37" x14ac:dyDescent="0.2">
      <c r="A152" s="168">
        <v>34</v>
      </c>
      <c r="B152" s="383" t="s">
        <v>1770</v>
      </c>
      <c r="C152" s="404" t="s">
        <v>1060</v>
      </c>
      <c r="D152" s="384" t="s">
        <v>1755</v>
      </c>
      <c r="E152" s="404">
        <v>0.05</v>
      </c>
      <c r="F152" s="378">
        <v>2430001</v>
      </c>
      <c r="G152" s="377">
        <v>2551500</v>
      </c>
      <c r="H152" s="556">
        <v>121500</v>
      </c>
      <c r="I152" s="557">
        <v>12150000</v>
      </c>
      <c r="J152" s="558" t="s">
        <v>1769</v>
      </c>
      <c r="K152" s="312"/>
      <c r="L152" s="312"/>
      <c r="M152" s="312"/>
      <c r="N152" s="312"/>
      <c r="O152" s="312"/>
      <c r="P152" s="312"/>
      <c r="Q152" s="312"/>
      <c r="R152" s="312"/>
      <c r="S152" s="312"/>
      <c r="T152" s="312"/>
      <c r="U152" s="312"/>
      <c r="V152" s="312"/>
      <c r="W152" s="312"/>
      <c r="X152" s="312"/>
      <c r="Y152" s="312"/>
      <c r="Z152" s="312"/>
      <c r="AA152" s="312"/>
      <c r="AB152" s="312"/>
      <c r="AC152" s="312"/>
      <c r="AD152" s="312"/>
      <c r="AE152" s="312"/>
      <c r="AF152" s="312"/>
      <c r="AG152" s="312"/>
      <c r="AH152" s="312"/>
      <c r="AI152" s="312"/>
      <c r="AJ152" s="312"/>
      <c r="AK152" s="312"/>
    </row>
    <row r="153" spans="1:37" x14ac:dyDescent="0.2">
      <c r="A153" s="571">
        <v>35</v>
      </c>
      <c r="B153" s="381" t="s">
        <v>1401</v>
      </c>
      <c r="C153" s="400" t="s">
        <v>446</v>
      </c>
      <c r="D153" s="382" t="s">
        <v>1755</v>
      </c>
      <c r="E153" s="400">
        <v>0.2</v>
      </c>
      <c r="F153" s="385">
        <v>5345176</v>
      </c>
      <c r="G153" s="386">
        <v>6414210</v>
      </c>
      <c r="H153" s="572">
        <v>1069035</v>
      </c>
      <c r="I153" s="573">
        <v>106903500</v>
      </c>
      <c r="J153" s="574" t="s">
        <v>1769</v>
      </c>
      <c r="K153" s="312"/>
      <c r="L153" s="312"/>
      <c r="M153" s="312"/>
      <c r="N153" s="312"/>
      <c r="O153" s="312"/>
      <c r="P153" s="312"/>
      <c r="Q153" s="312"/>
      <c r="R153" s="312"/>
      <c r="S153" s="312"/>
      <c r="T153" s="312"/>
      <c r="U153" s="312"/>
      <c r="V153" s="312"/>
      <c r="W153" s="312"/>
      <c r="X153" s="312"/>
      <c r="Y153" s="312"/>
      <c r="Z153" s="312"/>
      <c r="AA153" s="312"/>
      <c r="AB153" s="312"/>
      <c r="AC153" s="312"/>
      <c r="AD153" s="312"/>
      <c r="AE153" s="312"/>
      <c r="AF153" s="312"/>
      <c r="AG153" s="312"/>
      <c r="AH153" s="312"/>
      <c r="AI153" s="312"/>
      <c r="AJ153" s="312"/>
      <c r="AK153" s="312"/>
    </row>
    <row r="154" spans="1:37" x14ac:dyDescent="0.2">
      <c r="A154" s="168">
        <v>36</v>
      </c>
      <c r="B154" s="383" t="s">
        <v>1455</v>
      </c>
      <c r="C154" s="404" t="s">
        <v>449</v>
      </c>
      <c r="D154" s="384" t="s">
        <v>1755</v>
      </c>
      <c r="E154" s="404">
        <v>0.1</v>
      </c>
      <c r="F154" s="378">
        <v>8017841</v>
      </c>
      <c r="G154" s="387">
        <v>8821725</v>
      </c>
      <c r="H154" s="575">
        <v>803885</v>
      </c>
      <c r="I154" s="500">
        <v>80388500</v>
      </c>
      <c r="J154" s="576" t="s">
        <v>1771</v>
      </c>
      <c r="K154" s="312"/>
      <c r="L154" s="312"/>
      <c r="M154" s="312"/>
      <c r="N154" s="312"/>
      <c r="O154" s="312"/>
      <c r="P154" s="312"/>
      <c r="Q154" s="312"/>
      <c r="R154" s="312"/>
      <c r="S154" s="312"/>
      <c r="T154" s="312"/>
      <c r="U154" s="312"/>
      <c r="V154" s="312"/>
      <c r="W154" s="312"/>
      <c r="X154" s="312"/>
      <c r="Y154" s="312"/>
      <c r="Z154" s="312"/>
      <c r="AA154" s="312"/>
      <c r="AB154" s="312"/>
      <c r="AC154" s="312"/>
      <c r="AD154" s="312"/>
      <c r="AE154" s="312"/>
      <c r="AF154" s="312"/>
      <c r="AG154" s="312"/>
      <c r="AH154" s="312"/>
      <c r="AI154" s="312"/>
      <c r="AJ154" s="312"/>
      <c r="AK154" s="312"/>
    </row>
    <row r="155" spans="1:37" x14ac:dyDescent="0.2">
      <c r="A155" s="571">
        <v>37</v>
      </c>
      <c r="B155" s="402" t="s">
        <v>1772</v>
      </c>
      <c r="C155" s="400" t="s">
        <v>1600</v>
      </c>
      <c r="D155" s="386" t="s">
        <v>1755</v>
      </c>
      <c r="E155" s="577">
        <v>0.19889999999999999</v>
      </c>
      <c r="F155" s="385">
        <v>8340708</v>
      </c>
      <c r="G155" s="386">
        <v>10000000</v>
      </c>
      <c r="H155" s="572">
        <v>1659293</v>
      </c>
      <c r="I155" s="573">
        <v>165929300</v>
      </c>
      <c r="J155" s="574" t="s">
        <v>1771</v>
      </c>
      <c r="K155" s="312"/>
      <c r="L155" s="312"/>
      <c r="M155" s="312"/>
      <c r="N155" s="312"/>
      <c r="O155" s="312"/>
      <c r="P155" s="312"/>
      <c r="Q155" s="312"/>
      <c r="R155" s="312"/>
      <c r="S155" s="312"/>
      <c r="T155" s="312"/>
      <c r="U155" s="312"/>
      <c r="V155" s="312"/>
      <c r="W155" s="312"/>
      <c r="X155" s="312"/>
      <c r="Y155" s="312"/>
      <c r="Z155" s="312"/>
      <c r="AA155" s="312"/>
      <c r="AB155" s="312"/>
      <c r="AC155" s="312"/>
      <c r="AD155" s="312"/>
      <c r="AE155" s="312"/>
      <c r="AF155" s="312"/>
      <c r="AG155" s="312"/>
      <c r="AH155" s="312"/>
      <c r="AI155" s="312"/>
      <c r="AJ155" s="312"/>
      <c r="AK155" s="312"/>
    </row>
    <row r="156" spans="1:37" x14ac:dyDescent="0.2">
      <c r="A156" s="168">
        <v>38</v>
      </c>
      <c r="B156" s="383" t="s">
        <v>146</v>
      </c>
      <c r="C156" s="404" t="s">
        <v>1767</v>
      </c>
      <c r="D156" s="387" t="s">
        <v>1755</v>
      </c>
      <c r="E156" s="396">
        <v>0.18</v>
      </c>
      <c r="F156" s="388">
        <v>7919164</v>
      </c>
      <c r="G156" s="387">
        <v>9344270</v>
      </c>
      <c r="H156" s="575">
        <v>1425106.35</v>
      </c>
      <c r="I156" s="500">
        <v>142510635</v>
      </c>
      <c r="J156" s="576" t="s">
        <v>1773</v>
      </c>
      <c r="K156" s="312"/>
      <c r="L156" s="312"/>
      <c r="M156" s="312"/>
      <c r="N156" s="312"/>
      <c r="O156" s="312"/>
      <c r="P156" s="312"/>
      <c r="Q156" s="312"/>
      <c r="R156" s="312"/>
      <c r="S156" s="312"/>
      <c r="T156" s="312"/>
      <c r="U156" s="312"/>
      <c r="V156" s="312"/>
      <c r="W156" s="312"/>
      <c r="X156" s="312"/>
      <c r="Y156" s="312"/>
      <c r="Z156" s="312"/>
      <c r="AA156" s="312"/>
      <c r="AB156" s="312"/>
      <c r="AC156" s="312"/>
      <c r="AD156" s="312"/>
      <c r="AE156" s="312"/>
      <c r="AF156" s="312"/>
      <c r="AG156" s="312"/>
      <c r="AH156" s="312"/>
      <c r="AI156" s="312"/>
      <c r="AJ156" s="312"/>
      <c r="AK156" s="312"/>
    </row>
    <row r="157" spans="1:37" x14ac:dyDescent="0.2">
      <c r="A157" s="571">
        <v>39</v>
      </c>
      <c r="B157" s="381" t="s">
        <v>1310</v>
      </c>
      <c r="C157" s="400" t="s">
        <v>1600</v>
      </c>
      <c r="D157" s="382" t="s">
        <v>1755</v>
      </c>
      <c r="E157" s="400">
        <v>0.15</v>
      </c>
      <c r="F157" s="385">
        <v>1000001</v>
      </c>
      <c r="G157" s="386">
        <v>1150000</v>
      </c>
      <c r="H157" s="572">
        <v>150000</v>
      </c>
      <c r="I157" s="573">
        <v>15000000</v>
      </c>
      <c r="J157" s="574" t="s">
        <v>1773</v>
      </c>
      <c r="K157" s="312"/>
      <c r="L157" s="312"/>
      <c r="M157" s="312"/>
      <c r="N157" s="312"/>
      <c r="O157" s="312"/>
      <c r="P157" s="312"/>
      <c r="Q157" s="312"/>
      <c r="R157" s="312"/>
      <c r="S157" s="312"/>
      <c r="T157" s="312"/>
      <c r="U157" s="312"/>
      <c r="V157" s="312"/>
      <c r="W157" s="312"/>
      <c r="X157" s="312"/>
      <c r="Y157" s="312"/>
      <c r="Z157" s="312"/>
      <c r="AA157" s="312"/>
      <c r="AB157" s="312"/>
      <c r="AC157" s="312"/>
      <c r="AD157" s="312"/>
      <c r="AE157" s="312"/>
      <c r="AF157" s="312"/>
      <c r="AG157" s="312"/>
      <c r="AH157" s="312"/>
      <c r="AI157" s="312"/>
      <c r="AJ157" s="312"/>
      <c r="AK157" s="312"/>
    </row>
    <row r="158" spans="1:37" x14ac:dyDescent="0.2">
      <c r="A158" s="168">
        <v>40</v>
      </c>
      <c r="B158" s="383" t="s">
        <v>1774</v>
      </c>
      <c r="C158" s="404" t="s">
        <v>1600</v>
      </c>
      <c r="D158" s="384" t="s">
        <v>1755</v>
      </c>
      <c r="E158" s="404">
        <v>0.2</v>
      </c>
      <c r="F158" s="378">
        <v>847501</v>
      </c>
      <c r="G158" s="387">
        <v>960500</v>
      </c>
      <c r="H158" s="575">
        <v>113000</v>
      </c>
      <c r="I158" s="500">
        <v>11300000</v>
      </c>
      <c r="J158" s="576" t="s">
        <v>1709</v>
      </c>
      <c r="K158" s="312"/>
      <c r="L158" s="312"/>
      <c r="M158" s="312"/>
      <c r="N158" s="312"/>
      <c r="O158" s="312"/>
      <c r="P158" s="312"/>
      <c r="Q158" s="312"/>
      <c r="R158" s="312"/>
      <c r="S158" s="312"/>
      <c r="T158" s="312"/>
      <c r="U158" s="312"/>
      <c r="V158" s="312"/>
      <c r="W158" s="312"/>
      <c r="X158" s="312"/>
      <c r="Y158" s="312"/>
      <c r="Z158" s="312"/>
      <c r="AA158" s="312"/>
      <c r="AB158" s="312"/>
      <c r="AC158" s="312"/>
      <c r="AD158" s="312"/>
      <c r="AE158" s="312"/>
      <c r="AF158" s="312"/>
      <c r="AG158" s="312"/>
      <c r="AH158" s="312"/>
      <c r="AI158" s="312"/>
      <c r="AJ158" s="312"/>
      <c r="AK158" s="312"/>
    </row>
    <row r="159" spans="1:37" x14ac:dyDescent="0.2">
      <c r="A159" s="571">
        <v>41</v>
      </c>
      <c r="B159" s="381" t="s">
        <v>1360</v>
      </c>
      <c r="C159" s="400" t="s">
        <v>453</v>
      </c>
      <c r="D159" s="382" t="s">
        <v>1755</v>
      </c>
      <c r="E159" s="400">
        <v>0.1</v>
      </c>
      <c r="F159" s="385">
        <v>22914873</v>
      </c>
      <c r="G159" s="386">
        <v>25206360</v>
      </c>
      <c r="H159" s="572">
        <v>2291488</v>
      </c>
      <c r="I159" s="573">
        <v>229148800</v>
      </c>
      <c r="J159" s="574" t="s">
        <v>1775</v>
      </c>
      <c r="K159" s="312"/>
      <c r="L159" s="312"/>
      <c r="M159" s="312"/>
      <c r="N159" s="312"/>
      <c r="O159" s="312"/>
      <c r="P159" s="312"/>
      <c r="Q159" s="312"/>
      <c r="R159" s="312"/>
      <c r="S159" s="312"/>
      <c r="T159" s="312"/>
      <c r="U159" s="312"/>
      <c r="V159" s="312"/>
      <c r="W159" s="312"/>
      <c r="X159" s="312"/>
      <c r="Y159" s="312"/>
      <c r="Z159" s="312"/>
      <c r="AA159" s="312"/>
      <c r="AB159" s="312"/>
      <c r="AC159" s="312"/>
      <c r="AD159" s="312"/>
      <c r="AE159" s="312"/>
      <c r="AF159" s="312"/>
      <c r="AG159" s="312"/>
      <c r="AH159" s="312"/>
      <c r="AI159" s="312"/>
      <c r="AJ159" s="312"/>
      <c r="AK159" s="312"/>
    </row>
    <row r="160" spans="1:37" x14ac:dyDescent="0.2">
      <c r="A160" s="389">
        <v>42</v>
      </c>
      <c r="B160" s="383" t="s">
        <v>1333</v>
      </c>
      <c r="C160" s="404" t="s">
        <v>1600</v>
      </c>
      <c r="D160" s="384" t="s">
        <v>1755</v>
      </c>
      <c r="E160" s="404">
        <v>0.1</v>
      </c>
      <c r="F160" s="388">
        <v>2200001</v>
      </c>
      <c r="G160" s="387">
        <v>2420000</v>
      </c>
      <c r="H160" s="575">
        <v>220000</v>
      </c>
      <c r="I160" s="500">
        <v>22000000</v>
      </c>
      <c r="J160" s="576" t="s">
        <v>1776</v>
      </c>
      <c r="K160" s="312"/>
      <c r="L160" s="312"/>
      <c r="M160" s="312"/>
      <c r="N160" s="312"/>
      <c r="O160" s="312"/>
      <c r="P160" s="312"/>
      <c r="Q160" s="312"/>
      <c r="R160" s="312"/>
      <c r="S160" s="312"/>
      <c r="T160" s="312"/>
      <c r="U160" s="312"/>
      <c r="V160" s="312"/>
      <c r="W160" s="312"/>
      <c r="X160" s="312"/>
      <c r="Y160" s="312"/>
      <c r="Z160" s="312"/>
      <c r="AA160" s="312"/>
      <c r="AB160" s="312"/>
      <c r="AC160" s="312"/>
      <c r="AD160" s="312"/>
      <c r="AE160" s="312"/>
      <c r="AF160" s="312"/>
      <c r="AG160" s="312"/>
      <c r="AH160" s="312"/>
      <c r="AI160" s="312"/>
      <c r="AJ160" s="312"/>
      <c r="AK160" s="312"/>
    </row>
    <row r="161" spans="1:37" x14ac:dyDescent="0.2">
      <c r="A161" s="571">
        <v>43</v>
      </c>
      <c r="B161" s="381" t="s">
        <v>243</v>
      </c>
      <c r="C161" s="400" t="s">
        <v>446</v>
      </c>
      <c r="D161" s="382" t="s">
        <v>1755</v>
      </c>
      <c r="E161" s="400">
        <v>0.2</v>
      </c>
      <c r="F161" s="385">
        <v>4276801</v>
      </c>
      <c r="G161" s="386">
        <v>5132160</v>
      </c>
      <c r="H161" s="572">
        <v>855360</v>
      </c>
      <c r="I161" s="573">
        <v>85536000</v>
      </c>
      <c r="J161" s="574" t="s">
        <v>1777</v>
      </c>
      <c r="K161" s="312"/>
      <c r="L161" s="312"/>
      <c r="M161" s="312"/>
      <c r="N161" s="312"/>
      <c r="O161" s="312"/>
      <c r="P161" s="312"/>
      <c r="Q161" s="312"/>
      <c r="R161" s="312"/>
      <c r="S161" s="312"/>
      <c r="T161" s="312"/>
      <c r="U161" s="312"/>
      <c r="V161" s="312"/>
      <c r="W161" s="312"/>
      <c r="X161" s="312"/>
      <c r="Y161" s="312"/>
      <c r="Z161" s="312"/>
      <c r="AA161" s="312"/>
      <c r="AB161" s="312"/>
      <c r="AC161" s="312"/>
      <c r="AD161" s="312"/>
      <c r="AE161" s="312"/>
      <c r="AF161" s="312"/>
      <c r="AG161" s="312"/>
      <c r="AH161" s="312"/>
      <c r="AI161" s="312"/>
      <c r="AJ161" s="312"/>
      <c r="AK161" s="312"/>
    </row>
    <row r="162" spans="1:37" x14ac:dyDescent="0.2">
      <c r="A162" s="389">
        <v>44</v>
      </c>
      <c r="B162" s="383" t="s">
        <v>1413</v>
      </c>
      <c r="C162" s="404" t="s">
        <v>1600</v>
      </c>
      <c r="D162" s="384" t="s">
        <v>1755</v>
      </c>
      <c r="E162" s="404">
        <v>0.1666</v>
      </c>
      <c r="F162" s="388">
        <v>1049983</v>
      </c>
      <c r="G162" s="387">
        <v>1224979</v>
      </c>
      <c r="H162" s="575">
        <v>174996.8</v>
      </c>
      <c r="I162" s="500">
        <v>17499680</v>
      </c>
      <c r="J162" s="576" t="s">
        <v>1777</v>
      </c>
      <c r="K162" s="312"/>
      <c r="L162" s="312"/>
      <c r="M162" s="312"/>
      <c r="N162" s="312"/>
      <c r="O162" s="312"/>
      <c r="P162" s="312"/>
      <c r="Q162" s="312"/>
      <c r="R162" s="312"/>
      <c r="S162" s="312"/>
      <c r="T162" s="312"/>
      <c r="U162" s="312"/>
      <c r="V162" s="312"/>
      <c r="W162" s="312"/>
      <c r="X162" s="312"/>
      <c r="Y162" s="312"/>
      <c r="Z162" s="312"/>
      <c r="AA162" s="312"/>
      <c r="AB162" s="312"/>
      <c r="AC162" s="312"/>
      <c r="AD162" s="312"/>
      <c r="AE162" s="312"/>
      <c r="AF162" s="312"/>
      <c r="AG162" s="312"/>
      <c r="AH162" s="312"/>
      <c r="AI162" s="312"/>
      <c r="AJ162" s="312"/>
      <c r="AK162" s="312"/>
    </row>
    <row r="163" spans="1:37" x14ac:dyDescent="0.2">
      <c r="A163" s="571">
        <v>45</v>
      </c>
      <c r="B163" s="381" t="s">
        <v>1523</v>
      </c>
      <c r="C163" s="400" t="s">
        <v>1060</v>
      </c>
      <c r="D163" s="382" t="s">
        <v>1755</v>
      </c>
      <c r="E163" s="400">
        <v>0.15</v>
      </c>
      <c r="F163" s="385">
        <v>34479246</v>
      </c>
      <c r="G163" s="386">
        <v>39651132</v>
      </c>
      <c r="H163" s="572">
        <v>5171886.72</v>
      </c>
      <c r="I163" s="573">
        <v>517188672</v>
      </c>
      <c r="J163" s="574" t="s">
        <v>1777</v>
      </c>
      <c r="K163" s="312"/>
      <c r="L163" s="312"/>
      <c r="M163" s="312"/>
      <c r="N163" s="312"/>
      <c r="O163" s="312"/>
      <c r="P163" s="312"/>
      <c r="Q163" s="312"/>
      <c r="R163" s="312"/>
      <c r="S163" s="312"/>
      <c r="T163" s="312"/>
      <c r="U163" s="312"/>
      <c r="V163" s="312"/>
      <c r="W163" s="312"/>
      <c r="X163" s="312"/>
      <c r="Y163" s="312"/>
      <c r="Z163" s="312"/>
      <c r="AA163" s="312"/>
      <c r="AB163" s="312"/>
      <c r="AC163" s="312"/>
      <c r="AD163" s="312"/>
      <c r="AE163" s="312"/>
      <c r="AF163" s="312"/>
      <c r="AG163" s="312"/>
      <c r="AH163" s="312"/>
      <c r="AI163" s="312"/>
      <c r="AJ163" s="312"/>
      <c r="AK163" s="312"/>
    </row>
    <row r="164" spans="1:37" x14ac:dyDescent="0.2">
      <c r="A164" s="389">
        <v>46</v>
      </c>
      <c r="B164" s="383" t="s">
        <v>397</v>
      </c>
      <c r="C164" s="404" t="s">
        <v>453</v>
      </c>
      <c r="D164" s="384" t="s">
        <v>1755</v>
      </c>
      <c r="E164" s="404">
        <v>0.30120000000000002</v>
      </c>
      <c r="F164" s="388">
        <v>5768439</v>
      </c>
      <c r="G164" s="387">
        <v>6926741</v>
      </c>
      <c r="H164" s="575">
        <v>1158302.25</v>
      </c>
      <c r="I164" s="500">
        <v>115830225</v>
      </c>
      <c r="J164" s="576" t="s">
        <v>1777</v>
      </c>
      <c r="K164" s="312"/>
      <c r="L164" s="312"/>
      <c r="M164" s="312"/>
      <c r="N164" s="312"/>
      <c r="O164" s="312"/>
      <c r="P164" s="312"/>
      <c r="Q164" s="312"/>
      <c r="R164" s="312"/>
      <c r="S164" s="312"/>
      <c r="T164" s="312"/>
      <c r="U164" s="312"/>
      <c r="V164" s="312"/>
      <c r="W164" s="312"/>
      <c r="X164" s="312"/>
      <c r="Y164" s="312"/>
      <c r="Z164" s="312"/>
      <c r="AA164" s="312"/>
      <c r="AB164" s="312"/>
      <c r="AC164" s="312"/>
      <c r="AD164" s="312"/>
      <c r="AE164" s="312"/>
      <c r="AF164" s="312"/>
      <c r="AG164" s="312"/>
      <c r="AH164" s="312"/>
      <c r="AI164" s="312"/>
      <c r="AJ164" s="312"/>
      <c r="AK164" s="312"/>
    </row>
    <row r="165" spans="1:37" x14ac:dyDescent="0.2">
      <c r="A165" s="571">
        <v>47</v>
      </c>
      <c r="B165" s="381" t="s">
        <v>1329</v>
      </c>
      <c r="C165" s="400" t="s">
        <v>449</v>
      </c>
      <c r="D165" s="382" t="s">
        <v>1755</v>
      </c>
      <c r="E165" s="400" t="s">
        <v>1289</v>
      </c>
      <c r="F165" s="385">
        <v>6908752</v>
      </c>
      <c r="G165" s="386">
        <v>8000001</v>
      </c>
      <c r="H165" s="572">
        <v>1091249.31</v>
      </c>
      <c r="I165" s="573">
        <v>109124931</v>
      </c>
      <c r="J165" s="574" t="s">
        <v>1777</v>
      </c>
      <c r="K165" s="312"/>
      <c r="L165" s="312"/>
      <c r="M165" s="312"/>
      <c r="N165" s="312"/>
      <c r="O165" s="312"/>
      <c r="P165" s="312"/>
      <c r="Q165" s="312"/>
      <c r="R165" s="312"/>
      <c r="S165" s="312"/>
      <c r="T165" s="312"/>
      <c r="U165" s="312"/>
      <c r="V165" s="312"/>
      <c r="W165" s="312"/>
      <c r="X165" s="312"/>
      <c r="Y165" s="312"/>
      <c r="Z165" s="312"/>
      <c r="AA165" s="312"/>
      <c r="AB165" s="312"/>
      <c r="AC165" s="312"/>
      <c r="AD165" s="312"/>
      <c r="AE165" s="312"/>
      <c r="AF165" s="312"/>
      <c r="AG165" s="312"/>
      <c r="AH165" s="312"/>
      <c r="AI165" s="312"/>
      <c r="AJ165" s="312"/>
      <c r="AK165" s="312"/>
    </row>
    <row r="166" spans="1:37" x14ac:dyDescent="0.2">
      <c r="A166" s="389">
        <v>48</v>
      </c>
      <c r="B166" s="383" t="s">
        <v>1778</v>
      </c>
      <c r="C166" s="404" t="s">
        <v>446</v>
      </c>
      <c r="D166" s="384" t="s">
        <v>1744</v>
      </c>
      <c r="E166" s="404">
        <v>0.2</v>
      </c>
      <c r="F166" s="388">
        <v>1012501</v>
      </c>
      <c r="G166" s="387">
        <v>1215000</v>
      </c>
      <c r="H166" s="575">
        <v>202499.25</v>
      </c>
      <c r="I166" s="500">
        <v>20249925</v>
      </c>
      <c r="J166" s="576" t="s">
        <v>1779</v>
      </c>
      <c r="K166" s="312"/>
      <c r="L166" s="312"/>
      <c r="M166" s="312"/>
      <c r="N166" s="312"/>
      <c r="O166" s="312"/>
      <c r="P166" s="312"/>
      <c r="Q166" s="312"/>
      <c r="R166" s="312"/>
      <c r="S166" s="312"/>
      <c r="T166" s="312"/>
      <c r="U166" s="312"/>
      <c r="V166" s="312"/>
      <c r="W166" s="312"/>
      <c r="X166" s="312"/>
      <c r="Y166" s="312"/>
      <c r="Z166" s="312"/>
      <c r="AA166" s="312"/>
      <c r="AB166" s="312"/>
      <c r="AC166" s="312"/>
      <c r="AD166" s="312"/>
      <c r="AE166" s="312"/>
      <c r="AF166" s="312"/>
      <c r="AG166" s="312"/>
      <c r="AH166" s="312"/>
      <c r="AI166" s="312"/>
      <c r="AJ166" s="312"/>
      <c r="AK166" s="312"/>
    </row>
    <row r="167" spans="1:37" x14ac:dyDescent="0.2">
      <c r="A167" s="571">
        <v>49</v>
      </c>
      <c r="B167" s="381" t="s">
        <v>1780</v>
      </c>
      <c r="C167" s="400" t="s">
        <v>449</v>
      </c>
      <c r="D167" s="382" t="s">
        <v>1781</v>
      </c>
      <c r="E167" s="400">
        <v>0.22</v>
      </c>
      <c r="F167" s="385">
        <v>1114426</v>
      </c>
      <c r="G167" s="386">
        <v>1358644</v>
      </c>
      <c r="H167" s="572">
        <v>244219</v>
      </c>
      <c r="I167" s="573">
        <v>24421900</v>
      </c>
      <c r="J167" s="574" t="s">
        <v>1712</v>
      </c>
      <c r="K167" s="312"/>
      <c r="L167" s="312"/>
      <c r="M167" s="312"/>
      <c r="N167" s="312"/>
      <c r="O167" s="312"/>
      <c r="P167" s="312"/>
      <c r="Q167" s="312"/>
      <c r="R167" s="312"/>
      <c r="S167" s="312"/>
      <c r="T167" s="312"/>
      <c r="U167" s="312"/>
      <c r="V167" s="312"/>
      <c r="W167" s="312"/>
      <c r="X167" s="312"/>
      <c r="Y167" s="312"/>
      <c r="Z167" s="312"/>
      <c r="AA167" s="312"/>
      <c r="AB167" s="312"/>
      <c r="AC167" s="312"/>
      <c r="AD167" s="312"/>
      <c r="AE167" s="312"/>
      <c r="AF167" s="312"/>
      <c r="AG167" s="312"/>
      <c r="AH167" s="312"/>
      <c r="AI167" s="312"/>
      <c r="AJ167" s="312"/>
      <c r="AK167" s="312"/>
    </row>
    <row r="168" spans="1:37" x14ac:dyDescent="0.2">
      <c r="A168" s="389">
        <v>50</v>
      </c>
      <c r="B168" s="383" t="s">
        <v>1563</v>
      </c>
      <c r="C168" s="404" t="s">
        <v>1600</v>
      </c>
      <c r="D168" s="384" t="s">
        <v>1755</v>
      </c>
      <c r="E168" s="404">
        <v>0.13</v>
      </c>
      <c r="F168" s="388">
        <v>3450001</v>
      </c>
      <c r="G168" s="387">
        <v>3599500</v>
      </c>
      <c r="H168" s="575">
        <v>149500</v>
      </c>
      <c r="I168" s="500">
        <v>14950000</v>
      </c>
      <c r="J168" s="576" t="s">
        <v>1712</v>
      </c>
      <c r="K168" s="312"/>
      <c r="L168" s="312"/>
      <c r="M168" s="312"/>
      <c r="N168" s="312"/>
      <c r="O168" s="312"/>
      <c r="P168" s="312"/>
      <c r="Q168" s="312"/>
      <c r="R168" s="312"/>
      <c r="S168" s="312"/>
      <c r="T168" s="312"/>
      <c r="U168" s="312"/>
      <c r="V168" s="312"/>
      <c r="W168" s="312"/>
      <c r="X168" s="312"/>
      <c r="Y168" s="312"/>
      <c r="Z168" s="312"/>
      <c r="AA168" s="312"/>
      <c r="AB168" s="312"/>
      <c r="AC168" s="312"/>
      <c r="AD168" s="312"/>
      <c r="AE168" s="312"/>
      <c r="AF168" s="312"/>
      <c r="AG168" s="312"/>
      <c r="AH168" s="312"/>
      <c r="AI168" s="312"/>
      <c r="AJ168" s="312"/>
      <c r="AK168" s="312"/>
    </row>
    <row r="169" spans="1:37" x14ac:dyDescent="0.2">
      <c r="A169" s="571">
        <v>51</v>
      </c>
      <c r="B169" s="381" t="s">
        <v>1535</v>
      </c>
      <c r="C169" s="400" t="s">
        <v>1600</v>
      </c>
      <c r="D169" s="382" t="s">
        <v>1755</v>
      </c>
      <c r="E169" s="400">
        <v>0.2</v>
      </c>
      <c r="F169" s="385">
        <v>648001</v>
      </c>
      <c r="G169" s="386">
        <v>777600</v>
      </c>
      <c r="H169" s="572">
        <v>129600</v>
      </c>
      <c r="I169" s="573">
        <v>12960000</v>
      </c>
      <c r="J169" s="574" t="s">
        <v>1713</v>
      </c>
      <c r="K169" s="312"/>
      <c r="L169" s="312"/>
      <c r="M169" s="312"/>
      <c r="N169" s="312"/>
      <c r="O169" s="312"/>
      <c r="P169" s="312"/>
      <c r="Q169" s="312"/>
      <c r="R169" s="312"/>
      <c r="S169" s="312"/>
      <c r="T169" s="312"/>
      <c r="U169" s="312"/>
      <c r="V169" s="312"/>
      <c r="W169" s="312"/>
      <c r="X169" s="312"/>
      <c r="Y169" s="312"/>
      <c r="Z169" s="312"/>
      <c r="AA169" s="312"/>
      <c r="AB169" s="312"/>
      <c r="AC169" s="312"/>
      <c r="AD169" s="312"/>
      <c r="AE169" s="312"/>
      <c r="AF169" s="312"/>
      <c r="AG169" s="312"/>
      <c r="AH169" s="312"/>
      <c r="AI169" s="312"/>
      <c r="AJ169" s="312"/>
      <c r="AK169" s="312"/>
    </row>
    <row r="170" spans="1:37" x14ac:dyDescent="0.2">
      <c r="A170" s="389">
        <v>52</v>
      </c>
      <c r="B170" s="383" t="s">
        <v>1502</v>
      </c>
      <c r="C170" s="404" t="s">
        <v>1060</v>
      </c>
      <c r="D170" s="384" t="s">
        <v>1755</v>
      </c>
      <c r="E170" s="404">
        <v>0.06</v>
      </c>
      <c r="F170" s="388">
        <v>4725954</v>
      </c>
      <c r="G170" s="387">
        <v>5010551</v>
      </c>
      <c r="H170" s="575">
        <v>284598</v>
      </c>
      <c r="I170" s="500">
        <v>28459800</v>
      </c>
      <c r="J170" s="576" t="s">
        <v>1713</v>
      </c>
      <c r="K170" s="312"/>
      <c r="L170" s="312"/>
      <c r="M170" s="312"/>
      <c r="N170" s="312"/>
      <c r="O170" s="312"/>
      <c r="P170" s="312"/>
      <c r="Q170" s="312"/>
      <c r="R170" s="312"/>
      <c r="S170" s="312"/>
      <c r="T170" s="312"/>
      <c r="U170" s="312"/>
      <c r="V170" s="312"/>
      <c r="W170" s="312"/>
      <c r="X170" s="312"/>
      <c r="Y170" s="312"/>
      <c r="Z170" s="312"/>
      <c r="AA170" s="312"/>
      <c r="AB170" s="312"/>
      <c r="AC170" s="312"/>
      <c r="AD170" s="312"/>
      <c r="AE170" s="312"/>
      <c r="AF170" s="312"/>
      <c r="AG170" s="312"/>
      <c r="AH170" s="312"/>
      <c r="AI170" s="312"/>
      <c r="AJ170" s="312"/>
      <c r="AK170" s="312"/>
    </row>
    <row r="171" spans="1:37" x14ac:dyDescent="0.2">
      <c r="A171" s="571">
        <v>53</v>
      </c>
      <c r="B171" s="381" t="s">
        <v>1326</v>
      </c>
      <c r="C171" s="400" t="s">
        <v>936</v>
      </c>
      <c r="D171" s="382" t="s">
        <v>1755</v>
      </c>
      <c r="E171" s="400">
        <v>0.27</v>
      </c>
      <c r="F171" s="385">
        <v>63254323</v>
      </c>
      <c r="G171" s="386">
        <v>80332989</v>
      </c>
      <c r="H171" s="572">
        <v>17078666.890000001</v>
      </c>
      <c r="I171" s="573">
        <v>1707866689</v>
      </c>
      <c r="J171" s="574" t="s">
        <v>1713</v>
      </c>
      <c r="K171" s="312"/>
      <c r="L171" s="312"/>
      <c r="M171" s="312"/>
      <c r="N171" s="312"/>
      <c r="O171" s="312"/>
      <c r="P171" s="312"/>
      <c r="Q171" s="312"/>
      <c r="R171" s="312"/>
      <c r="S171" s="312"/>
      <c r="T171" s="312"/>
      <c r="U171" s="312"/>
      <c r="V171" s="312"/>
      <c r="W171" s="312"/>
      <c r="X171" s="312"/>
      <c r="Y171" s="312"/>
      <c r="Z171" s="312"/>
      <c r="AA171" s="312"/>
      <c r="AB171" s="312"/>
      <c r="AC171" s="312"/>
      <c r="AD171" s="312"/>
      <c r="AE171" s="312"/>
      <c r="AF171" s="312"/>
      <c r="AG171" s="312"/>
      <c r="AH171" s="312"/>
      <c r="AI171" s="312"/>
      <c r="AJ171" s="312"/>
      <c r="AK171" s="312"/>
    </row>
    <row r="172" spans="1:37" x14ac:dyDescent="0.2">
      <c r="A172" s="389">
        <v>54</v>
      </c>
      <c r="B172" s="383" t="s">
        <v>1782</v>
      </c>
      <c r="C172" s="404" t="s">
        <v>1600</v>
      </c>
      <c r="D172" s="384" t="s">
        <v>1755</v>
      </c>
      <c r="E172" s="404">
        <v>0.25</v>
      </c>
      <c r="F172" s="388">
        <v>1127001</v>
      </c>
      <c r="G172" s="387">
        <v>1408750</v>
      </c>
      <c r="H172" s="575">
        <v>281750</v>
      </c>
      <c r="I172" s="500">
        <v>28175000</v>
      </c>
      <c r="J172" s="576" t="s">
        <v>1783</v>
      </c>
      <c r="K172" s="312"/>
      <c r="L172" s="312"/>
      <c r="M172" s="312"/>
      <c r="N172" s="312"/>
      <c r="O172" s="312"/>
      <c r="P172" s="312"/>
      <c r="Q172" s="312"/>
      <c r="R172" s="312"/>
      <c r="S172" s="312"/>
      <c r="T172" s="312"/>
      <c r="U172" s="312"/>
      <c r="V172" s="312"/>
      <c r="W172" s="312"/>
      <c r="X172" s="312"/>
      <c r="Y172" s="312"/>
      <c r="Z172" s="312"/>
      <c r="AA172" s="312"/>
      <c r="AB172" s="312"/>
      <c r="AC172" s="312"/>
      <c r="AD172" s="312"/>
      <c r="AE172" s="312"/>
      <c r="AF172" s="312"/>
      <c r="AG172" s="312"/>
      <c r="AH172" s="312"/>
      <c r="AI172" s="312"/>
      <c r="AJ172" s="312"/>
      <c r="AK172" s="312"/>
    </row>
    <row r="173" spans="1:37" x14ac:dyDescent="0.2">
      <c r="A173" s="571">
        <v>55</v>
      </c>
      <c r="B173" s="381" t="s">
        <v>1389</v>
      </c>
      <c r="C173" s="400" t="s">
        <v>453</v>
      </c>
      <c r="D173" s="382" t="s">
        <v>1755</v>
      </c>
      <c r="E173" s="400">
        <v>0.15</v>
      </c>
      <c r="F173" s="385">
        <v>22042437</v>
      </c>
      <c r="G173" s="386">
        <v>25348800</v>
      </c>
      <c r="H173" s="572">
        <v>3306365.21</v>
      </c>
      <c r="I173" s="573">
        <v>330636521</v>
      </c>
      <c r="J173" s="574" t="s">
        <v>1783</v>
      </c>
      <c r="K173" s="312"/>
      <c r="L173" s="312"/>
      <c r="M173" s="312"/>
      <c r="N173" s="312"/>
      <c r="O173" s="312"/>
      <c r="P173" s="312"/>
      <c r="Q173" s="312"/>
      <c r="R173" s="312"/>
      <c r="S173" s="312"/>
      <c r="T173" s="312"/>
      <c r="U173" s="312"/>
      <c r="V173" s="312"/>
      <c r="W173" s="312"/>
      <c r="X173" s="312"/>
      <c r="Y173" s="312"/>
      <c r="Z173" s="312"/>
      <c r="AA173" s="312"/>
      <c r="AB173" s="312"/>
      <c r="AC173" s="312"/>
      <c r="AD173" s="312"/>
      <c r="AE173" s="312"/>
      <c r="AF173" s="312"/>
      <c r="AG173" s="312"/>
      <c r="AH173" s="312"/>
      <c r="AI173" s="312"/>
      <c r="AJ173" s="312"/>
      <c r="AK173" s="312"/>
    </row>
    <row r="174" spans="1:37" x14ac:dyDescent="0.2">
      <c r="A174" s="389">
        <v>56</v>
      </c>
      <c r="B174" s="383" t="s">
        <v>1335</v>
      </c>
      <c r="C174" s="404" t="s">
        <v>453</v>
      </c>
      <c r="D174" s="384" t="s">
        <v>1755</v>
      </c>
      <c r="E174" s="404">
        <v>0.2</v>
      </c>
      <c r="F174" s="388">
        <v>21598030</v>
      </c>
      <c r="G174" s="387">
        <v>25917635</v>
      </c>
      <c r="H174" s="575">
        <v>4319605.53</v>
      </c>
      <c r="I174" s="500">
        <v>431960553</v>
      </c>
      <c r="J174" s="576" t="s">
        <v>1783</v>
      </c>
      <c r="K174" s="312"/>
      <c r="L174" s="312"/>
      <c r="M174" s="312"/>
      <c r="N174" s="312"/>
      <c r="O174" s="312"/>
      <c r="P174" s="312"/>
      <c r="Q174" s="312"/>
      <c r="R174" s="312"/>
      <c r="S174" s="312"/>
      <c r="T174" s="312"/>
      <c r="U174" s="312"/>
      <c r="V174" s="312"/>
      <c r="W174" s="312"/>
      <c r="X174" s="312"/>
      <c r="Y174" s="312"/>
      <c r="Z174" s="312"/>
      <c r="AA174" s="312"/>
      <c r="AB174" s="312"/>
      <c r="AC174" s="312"/>
      <c r="AD174" s="312"/>
      <c r="AE174" s="312"/>
      <c r="AF174" s="312"/>
      <c r="AG174" s="312"/>
      <c r="AH174" s="312"/>
      <c r="AI174" s="312"/>
      <c r="AJ174" s="312"/>
      <c r="AK174" s="312"/>
    </row>
    <row r="175" spans="1:37" x14ac:dyDescent="0.2">
      <c r="A175" s="571">
        <v>57</v>
      </c>
      <c r="B175" s="381" t="s">
        <v>1347</v>
      </c>
      <c r="C175" s="400" t="s">
        <v>936</v>
      </c>
      <c r="D175" s="382" t="s">
        <v>1755</v>
      </c>
      <c r="E175" s="400">
        <v>0.14399999999999999</v>
      </c>
      <c r="F175" s="385">
        <v>69936942</v>
      </c>
      <c r="G175" s="386">
        <v>80007861</v>
      </c>
      <c r="H175" s="572">
        <v>10070919.35</v>
      </c>
      <c r="I175" s="573">
        <v>1007091935</v>
      </c>
      <c r="J175" s="574" t="s">
        <v>1783</v>
      </c>
      <c r="K175" s="312"/>
      <c r="L175" s="312"/>
      <c r="M175" s="312"/>
      <c r="N175" s="312"/>
      <c r="O175" s="312"/>
      <c r="P175" s="312"/>
      <c r="Q175" s="312"/>
      <c r="R175" s="312"/>
      <c r="S175" s="312"/>
      <c r="T175" s="312"/>
      <c r="U175" s="312"/>
      <c r="V175" s="312"/>
      <c r="W175" s="312"/>
      <c r="X175" s="312"/>
      <c r="Y175" s="312"/>
      <c r="Z175" s="312"/>
      <c r="AA175" s="312"/>
      <c r="AB175" s="312"/>
      <c r="AC175" s="312"/>
      <c r="AD175" s="312"/>
      <c r="AE175" s="312"/>
      <c r="AF175" s="312"/>
      <c r="AG175" s="312"/>
      <c r="AH175" s="312"/>
      <c r="AI175" s="312"/>
      <c r="AJ175" s="312"/>
      <c r="AK175" s="312"/>
    </row>
    <row r="176" spans="1:37" x14ac:dyDescent="0.2">
      <c r="A176" s="389">
        <v>58</v>
      </c>
      <c r="B176" s="383" t="s">
        <v>1784</v>
      </c>
      <c r="C176" s="404" t="s">
        <v>936</v>
      </c>
      <c r="D176" s="384" t="s">
        <v>1755</v>
      </c>
      <c r="E176" s="404">
        <v>0.09</v>
      </c>
      <c r="F176" s="388">
        <v>73905441</v>
      </c>
      <c r="G176" s="387">
        <v>80556930</v>
      </c>
      <c r="H176" s="575">
        <v>6651490</v>
      </c>
      <c r="I176" s="500">
        <v>665149000</v>
      </c>
      <c r="J176" s="576" t="s">
        <v>1785</v>
      </c>
      <c r="K176" s="312"/>
      <c r="L176" s="312"/>
      <c r="M176" s="312"/>
      <c r="N176" s="312"/>
      <c r="O176" s="312"/>
      <c r="P176" s="312"/>
      <c r="Q176" s="312"/>
      <c r="R176" s="312"/>
      <c r="S176" s="312"/>
      <c r="T176" s="312"/>
      <c r="U176" s="312"/>
      <c r="V176" s="312"/>
      <c r="W176" s="312"/>
      <c r="X176" s="312"/>
      <c r="Y176" s="312"/>
      <c r="Z176" s="312"/>
      <c r="AA176" s="312"/>
      <c r="AB176" s="312"/>
      <c r="AC176" s="312"/>
      <c r="AD176" s="312"/>
      <c r="AE176" s="312"/>
      <c r="AF176" s="312"/>
      <c r="AG176" s="312"/>
      <c r="AH176" s="312"/>
      <c r="AI176" s="312"/>
      <c r="AJ176" s="312"/>
      <c r="AK176" s="312"/>
    </row>
    <row r="177" spans="1:37" x14ac:dyDescent="0.2">
      <c r="A177" s="571">
        <v>59</v>
      </c>
      <c r="B177" s="381" t="s">
        <v>1786</v>
      </c>
      <c r="C177" s="400" t="s">
        <v>936</v>
      </c>
      <c r="D177" s="382" t="s">
        <v>1755</v>
      </c>
      <c r="E177" s="400">
        <v>1</v>
      </c>
      <c r="F177" s="385">
        <v>40057154</v>
      </c>
      <c r="G177" s="386">
        <v>80114307</v>
      </c>
      <c r="H177" s="572">
        <v>40057153.329999998</v>
      </c>
      <c r="I177" s="573">
        <v>4005715333</v>
      </c>
      <c r="J177" s="574" t="s">
        <v>1785</v>
      </c>
      <c r="K177" s="312"/>
      <c r="L177" s="312"/>
      <c r="M177" s="312"/>
      <c r="N177" s="312"/>
      <c r="O177" s="312"/>
      <c r="P177" s="312"/>
      <c r="Q177" s="312"/>
      <c r="R177" s="312"/>
      <c r="S177" s="312"/>
      <c r="T177" s="312"/>
      <c r="U177" s="312"/>
      <c r="V177" s="312"/>
      <c r="W177" s="312"/>
      <c r="X177" s="312"/>
      <c r="Y177" s="312"/>
      <c r="Z177" s="312"/>
      <c r="AA177" s="312"/>
      <c r="AB177" s="312"/>
      <c r="AC177" s="312"/>
      <c r="AD177" s="312"/>
      <c r="AE177" s="312"/>
      <c r="AF177" s="312"/>
      <c r="AG177" s="312"/>
      <c r="AH177" s="312"/>
      <c r="AI177" s="312"/>
      <c r="AJ177" s="312"/>
      <c r="AK177" s="312"/>
    </row>
    <row r="178" spans="1:37" x14ac:dyDescent="0.2">
      <c r="A178" s="389">
        <v>60</v>
      </c>
      <c r="B178" s="383" t="s">
        <v>1344</v>
      </c>
      <c r="C178" s="404" t="s">
        <v>1600</v>
      </c>
      <c r="D178" s="384" t="s">
        <v>1755</v>
      </c>
      <c r="E178" s="404">
        <v>0.45600000000000002</v>
      </c>
      <c r="F178" s="388">
        <v>526418</v>
      </c>
      <c r="G178" s="387">
        <v>766464</v>
      </c>
      <c r="H178" s="575">
        <v>240046.15</v>
      </c>
      <c r="I178" s="500">
        <v>24004615</v>
      </c>
      <c r="J178" s="576" t="s">
        <v>1714</v>
      </c>
      <c r="K178" s="312"/>
      <c r="L178" s="312"/>
      <c r="M178" s="312"/>
      <c r="N178" s="312"/>
      <c r="O178" s="312"/>
      <c r="P178" s="312"/>
      <c r="Q178" s="312"/>
      <c r="R178" s="312"/>
      <c r="S178" s="312"/>
      <c r="T178" s="312"/>
      <c r="U178" s="312"/>
      <c r="V178" s="312"/>
      <c r="W178" s="312"/>
      <c r="X178" s="312"/>
      <c r="Y178" s="312"/>
      <c r="Z178" s="312"/>
      <c r="AA178" s="312"/>
      <c r="AB178" s="312"/>
      <c r="AC178" s="312"/>
      <c r="AD178" s="312"/>
      <c r="AE178" s="312"/>
      <c r="AF178" s="312"/>
      <c r="AG178" s="312"/>
      <c r="AH178" s="312"/>
      <c r="AI178" s="312"/>
      <c r="AJ178" s="312"/>
      <c r="AK178" s="312"/>
    </row>
    <row r="179" spans="1:37" x14ac:dyDescent="0.2">
      <c r="A179" s="571">
        <v>61</v>
      </c>
      <c r="B179" s="381" t="s">
        <v>1539</v>
      </c>
      <c r="C179" s="400" t="s">
        <v>1600</v>
      </c>
      <c r="D179" s="382" t="s">
        <v>1755</v>
      </c>
      <c r="E179" s="400">
        <v>0.2</v>
      </c>
      <c r="F179" s="385">
        <v>4189633</v>
      </c>
      <c r="G179" s="386">
        <v>5031109</v>
      </c>
      <c r="H179" s="572">
        <v>841477</v>
      </c>
      <c r="I179" s="573">
        <v>84147700</v>
      </c>
      <c r="J179" s="574" t="s">
        <v>1787</v>
      </c>
      <c r="K179" s="312"/>
      <c r="L179" s="312"/>
      <c r="M179" s="312"/>
      <c r="N179" s="312"/>
      <c r="O179" s="312"/>
      <c r="P179" s="312"/>
      <c r="Q179" s="312"/>
      <c r="R179" s="312"/>
      <c r="S179" s="312"/>
      <c r="T179" s="312"/>
      <c r="U179" s="312"/>
      <c r="V179" s="312"/>
      <c r="W179" s="312"/>
      <c r="X179" s="312"/>
      <c r="Y179" s="312"/>
      <c r="Z179" s="312"/>
      <c r="AA179" s="312"/>
      <c r="AB179" s="312"/>
      <c r="AC179" s="312"/>
      <c r="AD179" s="312"/>
      <c r="AE179" s="312"/>
      <c r="AF179" s="312"/>
      <c r="AG179" s="312"/>
      <c r="AH179" s="312"/>
      <c r="AI179" s="312"/>
      <c r="AJ179" s="312"/>
      <c r="AK179" s="312"/>
    </row>
    <row r="180" spans="1:37" x14ac:dyDescent="0.2">
      <c r="A180" s="389">
        <v>62</v>
      </c>
      <c r="B180" s="383" t="s">
        <v>1524</v>
      </c>
      <c r="C180" s="404" t="s">
        <v>449</v>
      </c>
      <c r="D180" s="384" t="s">
        <v>1755</v>
      </c>
      <c r="E180" s="404">
        <v>0.18</v>
      </c>
      <c r="F180" s="388">
        <v>3418592</v>
      </c>
      <c r="G180" s="387">
        <v>4033937</v>
      </c>
      <c r="H180" s="575">
        <v>615346</v>
      </c>
      <c r="I180" s="500">
        <v>61534600</v>
      </c>
      <c r="J180" s="576" t="s">
        <v>1787</v>
      </c>
      <c r="K180" s="312"/>
      <c r="L180" s="312"/>
      <c r="M180" s="312"/>
      <c r="N180" s="312"/>
      <c r="O180" s="312"/>
      <c r="P180" s="312"/>
      <c r="Q180" s="312"/>
      <c r="R180" s="312"/>
      <c r="S180" s="312"/>
      <c r="T180" s="312"/>
      <c r="U180" s="312"/>
      <c r="V180" s="312"/>
      <c r="W180" s="312"/>
      <c r="X180" s="312"/>
      <c r="Y180" s="312"/>
      <c r="Z180" s="312"/>
      <c r="AA180" s="312"/>
      <c r="AB180" s="312"/>
      <c r="AC180" s="312"/>
      <c r="AD180" s="312"/>
      <c r="AE180" s="312"/>
      <c r="AF180" s="312"/>
      <c r="AG180" s="312"/>
      <c r="AH180" s="312"/>
      <c r="AI180" s="312"/>
      <c r="AJ180" s="312"/>
      <c r="AK180" s="312"/>
    </row>
    <row r="181" spans="1:37" x14ac:dyDescent="0.2">
      <c r="A181" s="571">
        <v>63</v>
      </c>
      <c r="B181" s="381" t="s">
        <v>1372</v>
      </c>
      <c r="C181" s="400" t="s">
        <v>936</v>
      </c>
      <c r="D181" s="382" t="s">
        <v>1755</v>
      </c>
      <c r="E181" s="400">
        <v>0.16</v>
      </c>
      <c r="F181" s="385">
        <v>69216898</v>
      </c>
      <c r="G181" s="386">
        <v>80332364</v>
      </c>
      <c r="H181" s="572">
        <v>11115467</v>
      </c>
      <c r="I181" s="573">
        <v>1111546700</v>
      </c>
      <c r="J181" s="574" t="s">
        <v>1787</v>
      </c>
      <c r="K181" s="312"/>
      <c r="L181" s="312"/>
      <c r="M181" s="312"/>
      <c r="N181" s="312"/>
      <c r="O181" s="312"/>
      <c r="P181" s="312"/>
      <c r="Q181" s="312"/>
      <c r="R181" s="312"/>
      <c r="S181" s="312"/>
      <c r="T181" s="312"/>
      <c r="U181" s="312"/>
      <c r="V181" s="312"/>
      <c r="W181" s="312"/>
      <c r="X181" s="312"/>
      <c r="Y181" s="312"/>
      <c r="Z181" s="312"/>
      <c r="AA181" s="312"/>
      <c r="AB181" s="312"/>
      <c r="AC181" s="312"/>
      <c r="AD181" s="312"/>
      <c r="AE181" s="312"/>
      <c r="AF181" s="312"/>
      <c r="AG181" s="312"/>
      <c r="AH181" s="312"/>
      <c r="AI181" s="312"/>
      <c r="AJ181" s="312"/>
      <c r="AK181" s="312"/>
    </row>
    <row r="182" spans="1:37" x14ac:dyDescent="0.2">
      <c r="A182" s="389">
        <v>64</v>
      </c>
      <c r="B182" s="383" t="s">
        <v>1396</v>
      </c>
      <c r="C182" s="404" t="s">
        <v>453</v>
      </c>
      <c r="D182" s="384" t="s">
        <v>1755</v>
      </c>
      <c r="E182" s="404">
        <v>0.2</v>
      </c>
      <c r="F182" s="388">
        <v>4247236</v>
      </c>
      <c r="G182" s="387">
        <v>5096682</v>
      </c>
      <c r="H182" s="575">
        <v>849447</v>
      </c>
      <c r="I182" s="500">
        <v>84944700</v>
      </c>
      <c r="J182" s="576" t="s">
        <v>1787</v>
      </c>
      <c r="K182" s="312"/>
      <c r="L182" s="312"/>
      <c r="M182" s="312"/>
      <c r="N182" s="312"/>
      <c r="O182" s="312"/>
      <c r="P182" s="312"/>
      <c r="Q182" s="312"/>
      <c r="R182" s="312"/>
      <c r="S182" s="312"/>
      <c r="T182" s="312"/>
      <c r="U182" s="312"/>
      <c r="V182" s="312"/>
      <c r="W182" s="312"/>
      <c r="X182" s="312"/>
      <c r="Y182" s="312"/>
      <c r="Z182" s="312"/>
      <c r="AA182" s="312"/>
      <c r="AB182" s="312"/>
      <c r="AC182" s="312"/>
      <c r="AD182" s="312"/>
      <c r="AE182" s="312"/>
      <c r="AF182" s="312"/>
      <c r="AG182" s="312"/>
      <c r="AH182" s="312"/>
      <c r="AI182" s="312"/>
      <c r="AJ182" s="312"/>
      <c r="AK182" s="312"/>
    </row>
    <row r="183" spans="1:37" x14ac:dyDescent="0.2">
      <c r="A183" s="571">
        <v>65</v>
      </c>
      <c r="B183" s="381" t="s">
        <v>1788</v>
      </c>
      <c r="C183" s="400" t="s">
        <v>453</v>
      </c>
      <c r="D183" s="382" t="s">
        <v>1755</v>
      </c>
      <c r="E183" s="400" t="s">
        <v>1289</v>
      </c>
      <c r="F183" s="385">
        <v>23656981</v>
      </c>
      <c r="G183" s="386">
        <v>25959853</v>
      </c>
      <c r="H183" s="572">
        <v>2302873</v>
      </c>
      <c r="I183" s="573">
        <v>230287300</v>
      </c>
      <c r="J183" s="574" t="s">
        <v>1787</v>
      </c>
      <c r="K183" s="312"/>
      <c r="L183" s="312"/>
      <c r="M183" s="312"/>
      <c r="N183" s="312"/>
      <c r="O183" s="312"/>
      <c r="P183" s="312"/>
      <c r="Q183" s="312"/>
      <c r="R183" s="312"/>
      <c r="S183" s="312"/>
      <c r="T183" s="312"/>
      <c r="U183" s="312"/>
      <c r="V183" s="312"/>
      <c r="W183" s="312"/>
      <c r="X183" s="312"/>
      <c r="Y183" s="312"/>
      <c r="Z183" s="312"/>
      <c r="AA183" s="312"/>
      <c r="AB183" s="312"/>
      <c r="AC183" s="312"/>
      <c r="AD183" s="312"/>
      <c r="AE183" s="312"/>
      <c r="AF183" s="312"/>
      <c r="AG183" s="312"/>
      <c r="AH183" s="312"/>
      <c r="AI183" s="312"/>
      <c r="AJ183" s="312"/>
      <c r="AK183" s="312"/>
    </row>
    <row r="184" spans="1:37" x14ac:dyDescent="0.2">
      <c r="A184" s="389">
        <v>66</v>
      </c>
      <c r="B184" s="375" t="s">
        <v>518</v>
      </c>
      <c r="C184" s="376" t="s">
        <v>936</v>
      </c>
      <c r="D184" s="377" t="s">
        <v>1755</v>
      </c>
      <c r="E184" s="379">
        <v>0.12</v>
      </c>
      <c r="F184" s="388">
        <v>72228350</v>
      </c>
      <c r="G184" s="387">
        <v>80919198</v>
      </c>
      <c r="H184" s="575">
        <v>8690849</v>
      </c>
      <c r="I184" s="500">
        <v>869084900</v>
      </c>
      <c r="J184" s="576" t="s">
        <v>1789</v>
      </c>
      <c r="K184" s="312"/>
      <c r="L184" s="312"/>
      <c r="M184" s="312"/>
      <c r="N184" s="312"/>
      <c r="O184" s="312"/>
      <c r="P184" s="312"/>
      <c r="Q184" s="312"/>
      <c r="R184" s="312"/>
      <c r="S184" s="312"/>
      <c r="T184" s="312"/>
      <c r="U184" s="312"/>
      <c r="V184" s="312"/>
      <c r="W184" s="312"/>
      <c r="X184" s="312"/>
      <c r="Y184" s="312"/>
      <c r="Z184" s="312"/>
      <c r="AA184" s="312"/>
      <c r="AB184" s="312"/>
      <c r="AC184" s="312"/>
      <c r="AD184" s="312"/>
      <c r="AE184" s="312"/>
      <c r="AF184" s="312"/>
      <c r="AG184" s="312"/>
      <c r="AH184" s="312"/>
      <c r="AI184" s="312"/>
      <c r="AJ184" s="312"/>
      <c r="AK184" s="312"/>
    </row>
    <row r="185" spans="1:37" x14ac:dyDescent="0.2">
      <c r="A185" s="571">
        <v>67</v>
      </c>
      <c r="B185" s="381" t="s">
        <v>1485</v>
      </c>
      <c r="C185" s="400" t="s">
        <v>1060</v>
      </c>
      <c r="D185" s="382" t="s">
        <v>1755</v>
      </c>
      <c r="E185" s="400">
        <v>0.08</v>
      </c>
      <c r="F185" s="385">
        <v>10500001</v>
      </c>
      <c r="G185" s="386">
        <v>11340000</v>
      </c>
      <c r="H185" s="572">
        <v>840000</v>
      </c>
      <c r="I185" s="573">
        <v>84000000</v>
      </c>
      <c r="J185" s="574" t="s">
        <v>1789</v>
      </c>
      <c r="K185" s="312"/>
      <c r="L185" s="312"/>
      <c r="M185" s="312"/>
      <c r="N185" s="312"/>
      <c r="O185" s="312"/>
      <c r="P185" s="312"/>
      <c r="Q185" s="312"/>
      <c r="R185" s="312"/>
      <c r="S185" s="312"/>
      <c r="T185" s="312"/>
      <c r="U185" s="312"/>
      <c r="V185" s="312"/>
      <c r="W185" s="312"/>
      <c r="X185" s="312"/>
      <c r="Y185" s="312"/>
      <c r="Z185" s="312"/>
      <c r="AA185" s="312"/>
      <c r="AB185" s="312"/>
      <c r="AC185" s="312"/>
      <c r="AD185" s="312"/>
      <c r="AE185" s="312"/>
      <c r="AF185" s="312"/>
      <c r="AG185" s="312"/>
      <c r="AH185" s="312"/>
      <c r="AI185" s="312"/>
      <c r="AJ185" s="312"/>
      <c r="AK185" s="312"/>
    </row>
    <row r="186" spans="1:37" x14ac:dyDescent="0.2">
      <c r="A186" s="389">
        <v>68</v>
      </c>
      <c r="B186" s="375" t="s">
        <v>531</v>
      </c>
      <c r="C186" s="376" t="s">
        <v>936</v>
      </c>
      <c r="D186" s="377" t="s">
        <v>1790</v>
      </c>
      <c r="E186" s="379">
        <v>0.15</v>
      </c>
      <c r="F186" s="388">
        <v>70891792</v>
      </c>
      <c r="G186" s="387">
        <v>81525559</v>
      </c>
      <c r="H186" s="575">
        <v>10633768.5</v>
      </c>
      <c r="I186" s="500">
        <v>1063376850</v>
      </c>
      <c r="J186" s="576" t="s">
        <v>1623</v>
      </c>
      <c r="K186" s="312"/>
      <c r="L186" s="312"/>
      <c r="M186" s="312"/>
      <c r="N186" s="312"/>
      <c r="O186" s="312"/>
      <c r="P186" s="312"/>
      <c r="Q186" s="312"/>
      <c r="R186" s="312"/>
      <c r="S186" s="312"/>
      <c r="T186" s="312"/>
      <c r="U186" s="312"/>
      <c r="V186" s="312"/>
      <c r="W186" s="312"/>
      <c r="X186" s="312"/>
      <c r="Y186" s="312"/>
      <c r="Z186" s="312"/>
      <c r="AA186" s="312"/>
      <c r="AB186" s="312"/>
      <c r="AC186" s="312"/>
      <c r="AD186" s="312"/>
      <c r="AE186" s="312"/>
      <c r="AF186" s="312"/>
      <c r="AG186" s="312"/>
      <c r="AH186" s="312"/>
      <c r="AI186" s="312"/>
      <c r="AJ186" s="312"/>
      <c r="AK186" s="312"/>
    </row>
    <row r="187" spans="1:37" x14ac:dyDescent="0.2">
      <c r="A187" s="571">
        <v>69</v>
      </c>
      <c r="B187" s="381" t="s">
        <v>1669</v>
      </c>
      <c r="C187" s="398" t="s">
        <v>1600</v>
      </c>
      <c r="D187" s="382" t="s">
        <v>1790</v>
      </c>
      <c r="E187" s="400">
        <v>0.20125000000000001</v>
      </c>
      <c r="F187" s="385">
        <v>400001</v>
      </c>
      <c r="G187" s="386">
        <v>480500</v>
      </c>
      <c r="H187" s="572">
        <v>80500.5</v>
      </c>
      <c r="I187" s="573">
        <v>8050050</v>
      </c>
      <c r="J187" s="574" t="s">
        <v>1623</v>
      </c>
      <c r="K187" s="312"/>
      <c r="L187" s="312"/>
      <c r="M187" s="312"/>
      <c r="N187" s="312"/>
      <c r="O187" s="312"/>
      <c r="P187" s="312"/>
      <c r="Q187" s="312"/>
      <c r="R187" s="312"/>
      <c r="S187" s="312"/>
      <c r="T187" s="312"/>
      <c r="U187" s="312"/>
      <c r="V187" s="312"/>
      <c r="W187" s="312"/>
      <c r="X187" s="312"/>
      <c r="Y187" s="312"/>
      <c r="Z187" s="312"/>
      <c r="AA187" s="312"/>
      <c r="AB187" s="312"/>
      <c r="AC187" s="312"/>
      <c r="AD187" s="312"/>
      <c r="AE187" s="312"/>
      <c r="AF187" s="312"/>
      <c r="AG187" s="312"/>
      <c r="AH187" s="312"/>
      <c r="AI187" s="312"/>
      <c r="AJ187" s="312"/>
      <c r="AK187" s="312"/>
    </row>
    <row r="188" spans="1:37" x14ac:dyDescent="0.2">
      <c r="A188" s="389">
        <v>70</v>
      </c>
      <c r="B188" s="375" t="s">
        <v>1393</v>
      </c>
      <c r="C188" s="376" t="s">
        <v>453</v>
      </c>
      <c r="D188" s="377" t="s">
        <v>1790</v>
      </c>
      <c r="E188" s="379">
        <v>0.1</v>
      </c>
      <c r="F188" s="388">
        <v>4608502</v>
      </c>
      <c r="G188" s="387">
        <v>5069350</v>
      </c>
      <c r="H188" s="575">
        <v>460849.91999999998</v>
      </c>
      <c r="I188" s="500">
        <v>46084992</v>
      </c>
      <c r="J188" s="576" t="s">
        <v>1623</v>
      </c>
      <c r="K188" s="312"/>
      <c r="L188" s="312"/>
      <c r="M188" s="312"/>
      <c r="N188" s="312"/>
      <c r="O188" s="312"/>
      <c r="P188" s="312"/>
      <c r="Q188" s="312"/>
      <c r="R188" s="312"/>
      <c r="S188" s="312"/>
      <c r="T188" s="312"/>
      <c r="U188" s="312"/>
      <c r="V188" s="312"/>
      <c r="W188" s="312"/>
      <c r="X188" s="312"/>
      <c r="Y188" s="312"/>
      <c r="Z188" s="312"/>
      <c r="AA188" s="312"/>
      <c r="AB188" s="312"/>
      <c r="AC188" s="312"/>
      <c r="AD188" s="312"/>
      <c r="AE188" s="312"/>
      <c r="AF188" s="312"/>
      <c r="AG188" s="312"/>
      <c r="AH188" s="312"/>
      <c r="AI188" s="312"/>
      <c r="AJ188" s="312"/>
      <c r="AK188" s="312"/>
    </row>
    <row r="189" spans="1:37" x14ac:dyDescent="0.2">
      <c r="A189" s="571">
        <v>71</v>
      </c>
      <c r="B189" s="381" t="s">
        <v>1515</v>
      </c>
      <c r="C189" s="398" t="s">
        <v>446</v>
      </c>
      <c r="D189" s="382" t="s">
        <v>1790</v>
      </c>
      <c r="E189" s="400">
        <v>0.12820000000000001</v>
      </c>
      <c r="F189" s="385">
        <v>7800001</v>
      </c>
      <c r="G189" s="386">
        <v>8800000</v>
      </c>
      <c r="H189" s="572">
        <v>1000000</v>
      </c>
      <c r="I189" s="573">
        <v>100000000</v>
      </c>
      <c r="J189" s="574" t="s">
        <v>1791</v>
      </c>
      <c r="K189" s="312"/>
      <c r="L189" s="312"/>
      <c r="M189" s="312"/>
      <c r="N189" s="312"/>
      <c r="O189" s="312"/>
      <c r="P189" s="312"/>
      <c r="Q189" s="312"/>
      <c r="R189" s="312"/>
      <c r="S189" s="312"/>
      <c r="T189" s="312"/>
      <c r="U189" s="312"/>
      <c r="V189" s="312"/>
      <c r="W189" s="312"/>
      <c r="X189" s="312"/>
      <c r="Y189" s="312"/>
      <c r="Z189" s="312"/>
      <c r="AA189" s="312"/>
      <c r="AB189" s="312"/>
      <c r="AC189" s="312"/>
      <c r="AD189" s="312"/>
      <c r="AE189" s="312"/>
      <c r="AF189" s="312"/>
      <c r="AG189" s="312"/>
      <c r="AH189" s="312"/>
      <c r="AI189" s="312"/>
      <c r="AJ189" s="312"/>
      <c r="AK189" s="312"/>
    </row>
    <row r="190" spans="1:37" x14ac:dyDescent="0.2">
      <c r="A190" s="389">
        <v>72</v>
      </c>
      <c r="B190" s="375" t="s">
        <v>1532</v>
      </c>
      <c r="C190" s="376" t="s">
        <v>1600</v>
      </c>
      <c r="D190" s="377" t="s">
        <v>1790</v>
      </c>
      <c r="E190" s="379">
        <v>0.1</v>
      </c>
      <c r="F190" s="388">
        <v>1610001</v>
      </c>
      <c r="G190" s="387">
        <v>1771000</v>
      </c>
      <c r="H190" s="575">
        <v>161000</v>
      </c>
      <c r="I190" s="500">
        <v>16100000</v>
      </c>
      <c r="J190" s="576" t="s">
        <v>1791</v>
      </c>
      <c r="K190" s="312"/>
      <c r="L190" s="312"/>
      <c r="M190" s="312"/>
      <c r="N190" s="312"/>
      <c r="O190" s="312"/>
      <c r="P190" s="312"/>
      <c r="Q190" s="312"/>
      <c r="R190" s="312"/>
      <c r="S190" s="312"/>
      <c r="T190" s="312"/>
      <c r="U190" s="312"/>
      <c r="V190" s="312"/>
      <c r="W190" s="312"/>
      <c r="X190" s="312"/>
      <c r="Y190" s="312"/>
      <c r="Z190" s="312"/>
      <c r="AA190" s="312"/>
      <c r="AB190" s="312"/>
      <c r="AC190" s="312"/>
      <c r="AD190" s="312"/>
      <c r="AE190" s="312"/>
      <c r="AF190" s="312"/>
      <c r="AG190" s="312"/>
      <c r="AH190" s="312"/>
      <c r="AI190" s="312"/>
      <c r="AJ190" s="312"/>
      <c r="AK190" s="312"/>
    </row>
    <row r="191" spans="1:37" x14ac:dyDescent="0.2">
      <c r="A191" s="578">
        <v>73</v>
      </c>
      <c r="B191" s="405" t="s">
        <v>1553</v>
      </c>
      <c r="C191" s="406" t="s">
        <v>1600</v>
      </c>
      <c r="D191" s="407" t="s">
        <v>1790</v>
      </c>
      <c r="E191" s="564">
        <v>4.4999999999999998E-2</v>
      </c>
      <c r="F191" s="408">
        <v>1050001</v>
      </c>
      <c r="G191" s="409">
        <v>1097250</v>
      </c>
      <c r="H191" s="579">
        <v>47250</v>
      </c>
      <c r="I191" s="580">
        <v>4725000</v>
      </c>
      <c r="J191" s="581" t="s">
        <v>1791</v>
      </c>
      <c r="K191" s="312"/>
      <c r="L191" s="312"/>
      <c r="M191" s="312"/>
      <c r="N191" s="312"/>
      <c r="O191" s="312"/>
      <c r="P191" s="312"/>
      <c r="Q191" s="312"/>
      <c r="R191" s="312"/>
      <c r="S191" s="312"/>
      <c r="T191" s="312"/>
      <c r="U191" s="312"/>
      <c r="V191" s="312"/>
      <c r="W191" s="312"/>
      <c r="X191" s="312"/>
      <c r="Y191" s="312"/>
      <c r="Z191" s="312"/>
      <c r="AA191" s="312"/>
      <c r="AB191" s="312"/>
      <c r="AC191" s="312"/>
      <c r="AD191" s="312"/>
      <c r="AE191" s="312"/>
      <c r="AF191" s="312"/>
      <c r="AG191" s="312"/>
      <c r="AH191" s="312"/>
      <c r="AI191" s="312"/>
      <c r="AJ191" s="312"/>
      <c r="AK191" s="312"/>
    </row>
    <row r="192" spans="1:37" x14ac:dyDescent="0.2">
      <c r="A192" s="389">
        <v>74</v>
      </c>
      <c r="B192" s="375" t="s">
        <v>1739</v>
      </c>
      <c r="C192" s="376" t="s">
        <v>1600</v>
      </c>
      <c r="D192" s="377" t="s">
        <v>1790</v>
      </c>
      <c r="E192" s="379">
        <v>0.2</v>
      </c>
      <c r="F192" s="388">
        <v>200001</v>
      </c>
      <c r="G192" s="387">
        <v>240000</v>
      </c>
      <c r="H192" s="575">
        <v>40000</v>
      </c>
      <c r="I192" s="500">
        <v>4000000</v>
      </c>
      <c r="J192" s="576" t="s">
        <v>1792</v>
      </c>
      <c r="K192" s="312"/>
      <c r="L192" s="312"/>
      <c r="M192" s="312"/>
      <c r="N192" s="312"/>
      <c r="O192" s="312"/>
      <c r="P192" s="312"/>
      <c r="Q192" s="312"/>
      <c r="R192" s="312"/>
      <c r="S192" s="312"/>
      <c r="T192" s="312"/>
      <c r="U192" s="312"/>
      <c r="V192" s="312"/>
      <c r="W192" s="312"/>
      <c r="X192" s="312"/>
      <c r="Y192" s="312"/>
      <c r="Z192" s="312"/>
      <c r="AA192" s="312"/>
      <c r="AB192" s="312"/>
      <c r="AC192" s="312"/>
      <c r="AD192" s="312"/>
      <c r="AE192" s="312"/>
      <c r="AF192" s="312"/>
      <c r="AG192" s="312"/>
      <c r="AH192" s="312"/>
      <c r="AI192" s="312"/>
      <c r="AJ192" s="312"/>
      <c r="AK192" s="312"/>
    </row>
    <row r="193" spans="1:37" x14ac:dyDescent="0.2">
      <c r="A193" s="571">
        <v>75</v>
      </c>
      <c r="B193" s="381" t="s">
        <v>1367</v>
      </c>
      <c r="C193" s="398" t="s">
        <v>453</v>
      </c>
      <c r="D193" s="382" t="s">
        <v>1790</v>
      </c>
      <c r="E193" s="400">
        <v>0.2</v>
      </c>
      <c r="F193" s="385">
        <v>4327336</v>
      </c>
      <c r="G193" s="386">
        <v>5192802</v>
      </c>
      <c r="H193" s="572">
        <v>865467</v>
      </c>
      <c r="I193" s="573">
        <v>86546700</v>
      </c>
      <c r="J193" s="574" t="s">
        <v>1792</v>
      </c>
      <c r="K193" s="312"/>
      <c r="L193" s="312"/>
      <c r="M193" s="312"/>
      <c r="N193" s="312"/>
      <c r="O193" s="312"/>
      <c r="P193" s="312"/>
      <c r="Q193" s="312"/>
      <c r="R193" s="312"/>
      <c r="S193" s="312"/>
      <c r="T193" s="312"/>
      <c r="U193" s="312"/>
      <c r="V193" s="312"/>
      <c r="W193" s="312"/>
      <c r="X193" s="312"/>
      <c r="Y193" s="312"/>
      <c r="Z193" s="312"/>
      <c r="AA193" s="312"/>
      <c r="AB193" s="312"/>
      <c r="AC193" s="312"/>
      <c r="AD193" s="312"/>
      <c r="AE193" s="312"/>
      <c r="AF193" s="312"/>
      <c r="AG193" s="312"/>
      <c r="AH193" s="312"/>
      <c r="AI193" s="312"/>
      <c r="AJ193" s="312"/>
      <c r="AK193" s="312"/>
    </row>
    <row r="194" spans="1:37" x14ac:dyDescent="0.2">
      <c r="A194" s="389">
        <v>76</v>
      </c>
      <c r="B194" s="375" t="s">
        <v>1445</v>
      </c>
      <c r="C194" s="376" t="s">
        <v>936</v>
      </c>
      <c r="D194" s="377" t="s">
        <v>1790</v>
      </c>
      <c r="E194" s="379">
        <v>0.2</v>
      </c>
      <c r="F194" s="388">
        <v>70876801</v>
      </c>
      <c r="G194" s="387">
        <v>85052160</v>
      </c>
      <c r="H194" s="575">
        <v>14175360</v>
      </c>
      <c r="I194" s="500">
        <v>1417536000</v>
      </c>
      <c r="J194" s="576" t="s">
        <v>1792</v>
      </c>
      <c r="K194" s="312"/>
      <c r="L194" s="312"/>
      <c r="M194" s="312"/>
      <c r="N194" s="312"/>
      <c r="O194" s="312"/>
      <c r="P194" s="312"/>
      <c r="Q194" s="312"/>
      <c r="R194" s="312"/>
      <c r="S194" s="312"/>
      <c r="T194" s="312"/>
      <c r="U194" s="312"/>
      <c r="V194" s="312"/>
      <c r="W194" s="312"/>
      <c r="X194" s="312"/>
      <c r="Y194" s="312"/>
      <c r="Z194" s="312"/>
      <c r="AA194" s="312"/>
      <c r="AB194" s="312"/>
      <c r="AC194" s="312"/>
      <c r="AD194" s="312"/>
      <c r="AE194" s="312"/>
      <c r="AF194" s="312"/>
      <c r="AG194" s="312"/>
      <c r="AH194" s="312"/>
      <c r="AI194" s="312"/>
      <c r="AJ194" s="312"/>
      <c r="AK194" s="312"/>
    </row>
    <row r="195" spans="1:37" x14ac:dyDescent="0.2">
      <c r="A195" s="571">
        <v>77</v>
      </c>
      <c r="B195" s="381" t="s">
        <v>27</v>
      </c>
      <c r="C195" s="398" t="s">
        <v>936</v>
      </c>
      <c r="D195" s="382" t="s">
        <v>1790</v>
      </c>
      <c r="E195" s="400">
        <v>0.1542</v>
      </c>
      <c r="F195" s="385">
        <v>70318157</v>
      </c>
      <c r="G195" s="386">
        <v>81069227</v>
      </c>
      <c r="H195" s="572">
        <v>10751070.01</v>
      </c>
      <c r="I195" s="573">
        <v>1075107001</v>
      </c>
      <c r="J195" s="574" t="s">
        <v>1793</v>
      </c>
      <c r="K195" s="312"/>
      <c r="L195" s="312"/>
      <c r="M195" s="312"/>
      <c r="N195" s="312"/>
      <c r="O195" s="312"/>
      <c r="P195" s="312"/>
      <c r="Q195" s="312"/>
      <c r="R195" s="312"/>
      <c r="S195" s="312"/>
      <c r="T195" s="312"/>
      <c r="U195" s="312"/>
      <c r="V195" s="312"/>
      <c r="W195" s="312"/>
      <c r="X195" s="312"/>
      <c r="Y195" s="312"/>
      <c r="Z195" s="312"/>
      <c r="AA195" s="312"/>
      <c r="AB195" s="312"/>
      <c r="AC195" s="312"/>
      <c r="AD195" s="312"/>
      <c r="AE195" s="312"/>
      <c r="AF195" s="312"/>
      <c r="AG195" s="312"/>
      <c r="AH195" s="312"/>
      <c r="AI195" s="312"/>
      <c r="AJ195" s="312"/>
      <c r="AK195" s="312"/>
    </row>
    <row r="196" spans="1:37" x14ac:dyDescent="0.2">
      <c r="A196" s="389">
        <v>78</v>
      </c>
      <c r="B196" s="375" t="s">
        <v>1307</v>
      </c>
      <c r="C196" s="376" t="s">
        <v>1600</v>
      </c>
      <c r="D196" s="377" t="s">
        <v>1790</v>
      </c>
      <c r="E196" s="379">
        <v>0.5</v>
      </c>
      <c r="F196" s="388">
        <v>400001</v>
      </c>
      <c r="G196" s="387">
        <v>600000</v>
      </c>
      <c r="H196" s="575">
        <v>200000</v>
      </c>
      <c r="I196" s="500">
        <v>20000000</v>
      </c>
      <c r="J196" s="576" t="s">
        <v>1793</v>
      </c>
      <c r="K196" s="312"/>
      <c r="L196" s="312"/>
      <c r="M196" s="312"/>
      <c r="N196" s="312"/>
      <c r="O196" s="312"/>
      <c r="P196" s="312"/>
      <c r="Q196" s="312"/>
      <c r="R196" s="312"/>
      <c r="S196" s="312"/>
      <c r="T196" s="312"/>
      <c r="U196" s="312"/>
      <c r="V196" s="312"/>
      <c r="W196" s="312"/>
      <c r="X196" s="312"/>
      <c r="Y196" s="312"/>
      <c r="Z196" s="312"/>
      <c r="AA196" s="312"/>
      <c r="AB196" s="312"/>
      <c r="AC196" s="312"/>
      <c r="AD196" s="312"/>
      <c r="AE196" s="312"/>
      <c r="AF196" s="312"/>
      <c r="AG196" s="312"/>
      <c r="AH196" s="312"/>
      <c r="AI196" s="312"/>
      <c r="AJ196" s="312"/>
      <c r="AK196" s="312"/>
    </row>
    <row r="197" spans="1:37" x14ac:dyDescent="0.2">
      <c r="A197" s="571">
        <v>79</v>
      </c>
      <c r="B197" s="381" t="s">
        <v>1410</v>
      </c>
      <c r="C197" s="398" t="s">
        <v>449</v>
      </c>
      <c r="D197" s="382" t="s">
        <v>1790</v>
      </c>
      <c r="E197" s="400">
        <v>0.10192</v>
      </c>
      <c r="F197" s="385">
        <v>7260001</v>
      </c>
      <c r="G197" s="386">
        <v>8000000</v>
      </c>
      <c r="H197" s="572">
        <v>740000</v>
      </c>
      <c r="I197" s="573">
        <v>74000000</v>
      </c>
      <c r="J197" s="574" t="s">
        <v>1794</v>
      </c>
      <c r="K197" s="312"/>
      <c r="L197" s="312"/>
      <c r="M197" s="312"/>
      <c r="N197" s="312"/>
      <c r="O197" s="312"/>
      <c r="P197" s="312"/>
      <c r="Q197" s="312"/>
      <c r="R197" s="312"/>
      <c r="S197" s="312"/>
      <c r="T197" s="312"/>
      <c r="U197" s="312"/>
      <c r="V197" s="312"/>
      <c r="W197" s="312"/>
      <c r="X197" s="312"/>
      <c r="Y197" s="312"/>
      <c r="Z197" s="312"/>
      <c r="AA197" s="312"/>
      <c r="AB197" s="312"/>
      <c r="AC197" s="312"/>
      <c r="AD197" s="312"/>
      <c r="AE197" s="312"/>
      <c r="AF197" s="312"/>
      <c r="AG197" s="312"/>
      <c r="AH197" s="312"/>
      <c r="AI197" s="312"/>
      <c r="AJ197" s="312"/>
      <c r="AK197" s="312"/>
    </row>
    <row r="198" spans="1:37" x14ac:dyDescent="0.2">
      <c r="A198" s="389">
        <v>80</v>
      </c>
      <c r="B198" s="375" t="s">
        <v>1521</v>
      </c>
      <c r="C198" s="376" t="s">
        <v>449</v>
      </c>
      <c r="D198" s="377" t="s">
        <v>1790</v>
      </c>
      <c r="E198" s="379">
        <v>0.32500000000000001</v>
      </c>
      <c r="F198" s="388">
        <v>3024001</v>
      </c>
      <c r="G198" s="387">
        <v>4006800</v>
      </c>
      <c r="H198" s="575">
        <v>982800</v>
      </c>
      <c r="I198" s="500">
        <v>98280000</v>
      </c>
      <c r="J198" s="576" t="s">
        <v>1795</v>
      </c>
      <c r="K198" s="312"/>
      <c r="L198" s="312"/>
      <c r="M198" s="312"/>
      <c r="N198" s="312"/>
      <c r="O198" s="312"/>
      <c r="P198" s="312"/>
      <c r="Q198" s="312"/>
      <c r="R198" s="312"/>
      <c r="S198" s="312"/>
      <c r="T198" s="312"/>
      <c r="U198" s="312"/>
      <c r="V198" s="312"/>
      <c r="W198" s="312"/>
      <c r="X198" s="312"/>
      <c r="Y198" s="312"/>
      <c r="Z198" s="312"/>
      <c r="AA198" s="312"/>
      <c r="AB198" s="312"/>
      <c r="AC198" s="312"/>
      <c r="AD198" s="312"/>
      <c r="AE198" s="312"/>
      <c r="AF198" s="312"/>
      <c r="AG198" s="312"/>
      <c r="AH198" s="312"/>
      <c r="AI198" s="312"/>
      <c r="AJ198" s="312"/>
      <c r="AK198" s="312"/>
    </row>
    <row r="199" spans="1:37" x14ac:dyDescent="0.2">
      <c r="A199" s="571">
        <v>81</v>
      </c>
      <c r="B199" s="381" t="s">
        <v>63</v>
      </c>
      <c r="C199" s="398" t="s">
        <v>936</v>
      </c>
      <c r="D199" s="382" t="s">
        <v>1790</v>
      </c>
      <c r="E199" s="400">
        <v>0.33</v>
      </c>
      <c r="F199" s="385">
        <v>60379124</v>
      </c>
      <c r="G199" s="386">
        <v>80295401</v>
      </c>
      <c r="H199" s="572">
        <v>19916277.48</v>
      </c>
      <c r="I199" s="573">
        <v>1991627748</v>
      </c>
      <c r="J199" s="574" t="s">
        <v>1795</v>
      </c>
      <c r="K199" s="312"/>
      <c r="L199" s="312"/>
      <c r="M199" s="312"/>
      <c r="N199" s="312"/>
      <c r="O199" s="312"/>
      <c r="P199" s="312"/>
      <c r="Q199" s="312"/>
      <c r="R199" s="312"/>
      <c r="S199" s="312"/>
      <c r="T199" s="312"/>
      <c r="U199" s="312"/>
      <c r="V199" s="312"/>
      <c r="W199" s="312"/>
      <c r="X199" s="312"/>
      <c r="Y199" s="312"/>
      <c r="Z199" s="312"/>
      <c r="AA199" s="312"/>
      <c r="AB199" s="312"/>
      <c r="AC199" s="312"/>
      <c r="AD199" s="312"/>
      <c r="AE199" s="312"/>
      <c r="AF199" s="312"/>
      <c r="AG199" s="312"/>
      <c r="AH199" s="312"/>
      <c r="AI199" s="312"/>
      <c r="AJ199" s="312"/>
      <c r="AK199" s="312"/>
    </row>
    <row r="200" spans="1:37" x14ac:dyDescent="0.2">
      <c r="A200" s="389">
        <v>82</v>
      </c>
      <c r="B200" s="375" t="s">
        <v>1796</v>
      </c>
      <c r="C200" s="376" t="s">
        <v>446</v>
      </c>
      <c r="D200" s="391" t="s">
        <v>1790</v>
      </c>
      <c r="E200" s="582">
        <v>0.28999999999999998</v>
      </c>
      <c r="F200" s="388">
        <v>8176684</v>
      </c>
      <c r="G200" s="387">
        <v>10573106</v>
      </c>
      <c r="H200" s="575">
        <v>2396423</v>
      </c>
      <c r="I200" s="500">
        <v>239642300</v>
      </c>
      <c r="J200" s="576" t="s">
        <v>1795</v>
      </c>
      <c r="K200" s="312"/>
      <c r="L200" s="312"/>
      <c r="M200" s="312"/>
      <c r="N200" s="312"/>
      <c r="O200" s="312"/>
      <c r="P200" s="312"/>
      <c r="Q200" s="312"/>
      <c r="R200" s="312"/>
      <c r="S200" s="312"/>
      <c r="T200" s="312"/>
      <c r="U200" s="312"/>
      <c r="V200" s="312"/>
      <c r="W200" s="312"/>
      <c r="X200" s="312"/>
      <c r="Y200" s="312"/>
      <c r="Z200" s="312"/>
      <c r="AA200" s="312"/>
      <c r="AB200" s="312"/>
      <c r="AC200" s="312"/>
      <c r="AD200" s="312"/>
      <c r="AE200" s="312"/>
      <c r="AF200" s="312"/>
      <c r="AG200" s="312"/>
      <c r="AH200" s="312"/>
      <c r="AI200" s="312"/>
      <c r="AJ200" s="312"/>
      <c r="AK200" s="312"/>
    </row>
    <row r="201" spans="1:37" x14ac:dyDescent="0.2">
      <c r="A201" s="571">
        <v>83</v>
      </c>
      <c r="B201" s="381" t="s">
        <v>1138</v>
      </c>
      <c r="C201" s="398" t="s">
        <v>475</v>
      </c>
      <c r="D201" s="403" t="s">
        <v>1790</v>
      </c>
      <c r="E201" s="583">
        <v>0.25</v>
      </c>
      <c r="F201" s="385">
        <v>982409</v>
      </c>
      <c r="G201" s="386">
        <v>1228395</v>
      </c>
      <c r="H201" s="584">
        <v>245987</v>
      </c>
      <c r="I201" s="585">
        <v>24598700</v>
      </c>
      <c r="J201" s="586" t="s">
        <v>1795</v>
      </c>
      <c r="K201" s="312"/>
      <c r="L201" s="312"/>
      <c r="M201" s="312"/>
      <c r="N201" s="312"/>
      <c r="O201" s="312"/>
      <c r="P201" s="312"/>
      <c r="Q201" s="312"/>
      <c r="R201" s="312"/>
      <c r="S201" s="312"/>
      <c r="T201" s="312"/>
      <c r="U201" s="312"/>
      <c r="V201" s="312"/>
      <c r="W201" s="312"/>
      <c r="X201" s="312"/>
      <c r="Y201" s="312"/>
      <c r="Z201" s="312"/>
      <c r="AA201" s="312"/>
      <c r="AB201" s="312"/>
      <c r="AC201" s="312"/>
      <c r="AD201" s="312"/>
      <c r="AE201" s="312"/>
      <c r="AF201" s="312"/>
      <c r="AG201" s="312"/>
      <c r="AH201" s="312"/>
      <c r="AI201" s="312"/>
      <c r="AJ201" s="312"/>
      <c r="AK201" s="312"/>
    </row>
    <row r="202" spans="1:37" x14ac:dyDescent="0.2">
      <c r="A202" s="389">
        <v>84</v>
      </c>
      <c r="B202" s="375" t="s">
        <v>208</v>
      </c>
      <c r="C202" s="376" t="s">
        <v>936</v>
      </c>
      <c r="D202" s="391" t="s">
        <v>1790</v>
      </c>
      <c r="E202" s="582">
        <v>0.15</v>
      </c>
      <c r="F202" s="388">
        <v>92403790</v>
      </c>
      <c r="G202" s="387">
        <v>106455991</v>
      </c>
      <c r="H202" s="575">
        <v>14052201.35</v>
      </c>
      <c r="I202" s="500">
        <v>1405220135</v>
      </c>
      <c r="J202" s="576" t="s">
        <v>1797</v>
      </c>
      <c r="K202" s="312"/>
      <c r="L202" s="312"/>
      <c r="M202" s="312"/>
      <c r="N202" s="312"/>
      <c r="O202" s="312"/>
      <c r="P202" s="312"/>
      <c r="Q202" s="312"/>
      <c r="R202" s="312"/>
      <c r="S202" s="312"/>
      <c r="T202" s="312"/>
      <c r="U202" s="312"/>
      <c r="V202" s="312"/>
      <c r="W202" s="312"/>
      <c r="X202" s="312"/>
      <c r="Y202" s="312"/>
      <c r="Z202" s="312"/>
      <c r="AA202" s="312"/>
      <c r="AB202" s="312"/>
      <c r="AC202" s="312"/>
      <c r="AD202" s="312"/>
      <c r="AE202" s="312"/>
      <c r="AF202" s="312"/>
      <c r="AG202" s="312"/>
      <c r="AH202" s="312"/>
      <c r="AI202" s="312"/>
      <c r="AJ202" s="312"/>
      <c r="AK202" s="312"/>
    </row>
    <row r="203" spans="1:37" x14ac:dyDescent="0.2">
      <c r="A203" s="571">
        <v>85</v>
      </c>
      <c r="B203" s="381" t="s">
        <v>1355</v>
      </c>
      <c r="C203" s="398" t="s">
        <v>453</v>
      </c>
      <c r="D203" s="403" t="s">
        <v>1790</v>
      </c>
      <c r="E203" s="583">
        <v>0.12330000000000001</v>
      </c>
      <c r="F203" s="385">
        <v>4504501</v>
      </c>
      <c r="G203" s="386">
        <v>5060000</v>
      </c>
      <c r="H203" s="584">
        <v>555500</v>
      </c>
      <c r="I203" s="585">
        <v>55550000</v>
      </c>
      <c r="J203" s="586" t="s">
        <v>1798</v>
      </c>
      <c r="K203" s="312"/>
      <c r="L203" s="312"/>
      <c r="M203" s="312"/>
      <c r="N203" s="312"/>
      <c r="O203" s="312"/>
      <c r="P203" s="312"/>
      <c r="Q203" s="312"/>
      <c r="R203" s="312"/>
      <c r="S203" s="312"/>
      <c r="T203" s="312"/>
      <c r="U203" s="312"/>
      <c r="V203" s="312"/>
      <c r="W203" s="312"/>
      <c r="X203" s="312"/>
      <c r="Y203" s="312"/>
      <c r="Z203" s="312"/>
      <c r="AA203" s="312"/>
      <c r="AB203" s="312"/>
      <c r="AC203" s="312"/>
      <c r="AD203" s="312"/>
      <c r="AE203" s="312"/>
      <c r="AF203" s="312"/>
      <c r="AG203" s="312"/>
      <c r="AH203" s="312"/>
      <c r="AI203" s="312"/>
      <c r="AJ203" s="312"/>
      <c r="AK203" s="312"/>
    </row>
    <row r="204" spans="1:37" x14ac:dyDescent="0.2">
      <c r="A204" s="389">
        <v>86</v>
      </c>
      <c r="B204" s="375" t="s">
        <v>1354</v>
      </c>
      <c r="C204" s="376" t="s">
        <v>453</v>
      </c>
      <c r="D204" s="391" t="s">
        <v>1790</v>
      </c>
      <c r="E204" s="582" t="s">
        <v>1289</v>
      </c>
      <c r="F204" s="390">
        <v>4853001</v>
      </c>
      <c r="G204" s="387">
        <v>5085100</v>
      </c>
      <c r="H204" s="587">
        <v>232100</v>
      </c>
      <c r="I204" s="588">
        <v>23210000</v>
      </c>
      <c r="J204" s="589" t="s">
        <v>1799</v>
      </c>
      <c r="K204" s="312"/>
      <c r="L204" s="312"/>
      <c r="M204" s="312"/>
      <c r="N204" s="312"/>
      <c r="O204" s="312"/>
      <c r="P204" s="312"/>
      <c r="Q204" s="312"/>
      <c r="R204" s="312"/>
      <c r="S204" s="312"/>
      <c r="T204" s="312"/>
      <c r="U204" s="312"/>
      <c r="V204" s="312"/>
      <c r="W204" s="312"/>
      <c r="X204" s="312"/>
      <c r="Y204" s="312"/>
      <c r="Z204" s="312"/>
      <c r="AA204" s="312"/>
      <c r="AB204" s="312"/>
      <c r="AC204" s="312"/>
      <c r="AD204" s="312"/>
      <c r="AE204" s="312"/>
      <c r="AF204" s="312"/>
      <c r="AG204" s="312"/>
      <c r="AH204" s="312"/>
      <c r="AI204" s="312"/>
      <c r="AJ204" s="312"/>
      <c r="AK204" s="312"/>
    </row>
    <row r="205" spans="1:37" x14ac:dyDescent="0.2">
      <c r="A205" s="571">
        <v>87</v>
      </c>
      <c r="B205" s="381" t="s">
        <v>1418</v>
      </c>
      <c r="C205" s="398" t="s">
        <v>453</v>
      </c>
      <c r="D205" s="403" t="s">
        <v>1790</v>
      </c>
      <c r="E205" s="583">
        <v>6.1571000000000001E-2</v>
      </c>
      <c r="F205" s="385">
        <v>4710001</v>
      </c>
      <c r="G205" s="386">
        <v>5000000</v>
      </c>
      <c r="H205" s="584">
        <v>290000</v>
      </c>
      <c r="I205" s="585">
        <v>29000000</v>
      </c>
      <c r="J205" s="586" t="s">
        <v>1799</v>
      </c>
      <c r="K205" s="312"/>
      <c r="L205" s="312"/>
      <c r="M205" s="312"/>
      <c r="N205" s="312"/>
      <c r="O205" s="312"/>
      <c r="P205" s="312"/>
      <c r="Q205" s="312"/>
      <c r="R205" s="312"/>
      <c r="S205" s="312"/>
      <c r="T205" s="312"/>
      <c r="U205" s="312"/>
      <c r="V205" s="312"/>
      <c r="W205" s="312"/>
      <c r="X205" s="312"/>
      <c r="Y205" s="312"/>
      <c r="Z205" s="312"/>
      <c r="AA205" s="312"/>
      <c r="AB205" s="312"/>
      <c r="AC205" s="312"/>
      <c r="AD205" s="312"/>
      <c r="AE205" s="312"/>
      <c r="AF205" s="312"/>
      <c r="AG205" s="312"/>
      <c r="AH205" s="312"/>
      <c r="AI205" s="312"/>
      <c r="AJ205" s="312"/>
      <c r="AK205" s="312"/>
    </row>
    <row r="206" spans="1:37" x14ac:dyDescent="0.2">
      <c r="A206" s="389">
        <v>88</v>
      </c>
      <c r="B206" s="375" t="s">
        <v>1545</v>
      </c>
      <c r="C206" s="376" t="s">
        <v>453</v>
      </c>
      <c r="D206" s="391" t="s">
        <v>1790</v>
      </c>
      <c r="E206" s="582">
        <v>0.25</v>
      </c>
      <c r="F206" s="390">
        <v>11028924</v>
      </c>
      <c r="G206" s="387">
        <v>13786154</v>
      </c>
      <c r="H206" s="587">
        <v>2757231</v>
      </c>
      <c r="I206" s="588">
        <v>275723100</v>
      </c>
      <c r="J206" s="589" t="s">
        <v>1719</v>
      </c>
      <c r="K206" s="312"/>
      <c r="L206" s="312"/>
      <c r="M206" s="312"/>
      <c r="N206" s="312"/>
      <c r="O206" s="312"/>
      <c r="P206" s="312"/>
      <c r="Q206" s="312"/>
      <c r="R206" s="312"/>
      <c r="S206" s="312"/>
      <c r="T206" s="312"/>
      <c r="U206" s="312"/>
      <c r="V206" s="312"/>
      <c r="W206" s="312"/>
      <c r="X206" s="312"/>
      <c r="Y206" s="312"/>
      <c r="Z206" s="312"/>
      <c r="AA206" s="312"/>
      <c r="AB206" s="312"/>
      <c r="AC206" s="312"/>
      <c r="AD206" s="312"/>
      <c r="AE206" s="312"/>
      <c r="AF206" s="312"/>
      <c r="AG206" s="312"/>
      <c r="AH206" s="312"/>
      <c r="AI206" s="312"/>
      <c r="AJ206" s="312"/>
      <c r="AK206" s="312"/>
    </row>
    <row r="207" spans="1:37" x14ac:dyDescent="0.2">
      <c r="A207" s="571">
        <v>89</v>
      </c>
      <c r="B207" s="381" t="s">
        <v>1800</v>
      </c>
      <c r="C207" s="398" t="s">
        <v>1600</v>
      </c>
      <c r="D207" s="403" t="s">
        <v>1790</v>
      </c>
      <c r="E207" s="583">
        <v>0.16</v>
      </c>
      <c r="F207" s="385">
        <v>6061212</v>
      </c>
      <c r="G207" s="386">
        <v>7031005</v>
      </c>
      <c r="H207" s="584">
        <v>969793.66</v>
      </c>
      <c r="I207" s="585">
        <v>96979366</v>
      </c>
      <c r="J207" s="586" t="s">
        <v>1719</v>
      </c>
      <c r="K207" s="312"/>
      <c r="L207" s="312"/>
      <c r="M207" s="312"/>
      <c r="N207" s="312"/>
      <c r="O207" s="312"/>
      <c r="P207" s="312"/>
      <c r="Q207" s="312"/>
      <c r="R207" s="312"/>
      <c r="S207" s="312"/>
      <c r="T207" s="312"/>
      <c r="U207" s="312"/>
      <c r="V207" s="312"/>
      <c r="W207" s="312"/>
      <c r="X207" s="312"/>
      <c r="Y207" s="312"/>
      <c r="Z207" s="312"/>
      <c r="AA207" s="312"/>
      <c r="AB207" s="312"/>
      <c r="AC207" s="312"/>
      <c r="AD207" s="312"/>
      <c r="AE207" s="312"/>
      <c r="AF207" s="312"/>
      <c r="AG207" s="312"/>
      <c r="AH207" s="312"/>
      <c r="AI207" s="312"/>
      <c r="AJ207" s="312"/>
      <c r="AK207" s="312"/>
    </row>
    <row r="208" spans="1:37" x14ac:dyDescent="0.2">
      <c r="A208" s="389">
        <v>90</v>
      </c>
      <c r="B208" s="375" t="s">
        <v>1298</v>
      </c>
      <c r="C208" s="376" t="s">
        <v>1600</v>
      </c>
      <c r="D208" s="391" t="s">
        <v>1755</v>
      </c>
      <c r="E208" s="582">
        <v>0.2</v>
      </c>
      <c r="F208" s="390">
        <v>316001</v>
      </c>
      <c r="G208" s="387">
        <v>379200</v>
      </c>
      <c r="H208" s="587">
        <v>63200</v>
      </c>
      <c r="I208" s="588">
        <v>6320000</v>
      </c>
      <c r="J208" s="589" t="s">
        <v>1719</v>
      </c>
      <c r="K208" s="312"/>
      <c r="L208" s="312"/>
      <c r="M208" s="312"/>
      <c r="N208" s="312"/>
      <c r="O208" s="312"/>
      <c r="P208" s="312"/>
      <c r="Q208" s="312"/>
      <c r="R208" s="312"/>
      <c r="S208" s="312"/>
      <c r="T208" s="312"/>
      <c r="U208" s="312"/>
      <c r="V208" s="312"/>
      <c r="W208" s="312"/>
      <c r="X208" s="312"/>
      <c r="Y208" s="312"/>
      <c r="Z208" s="312"/>
      <c r="AA208" s="312"/>
      <c r="AB208" s="312"/>
      <c r="AC208" s="312"/>
      <c r="AD208" s="312"/>
      <c r="AE208" s="312"/>
      <c r="AF208" s="312"/>
      <c r="AG208" s="312"/>
      <c r="AH208" s="312"/>
      <c r="AI208" s="312"/>
      <c r="AJ208" s="312"/>
      <c r="AK208" s="312"/>
    </row>
    <row r="209" spans="1:37" x14ac:dyDescent="0.2">
      <c r="A209" s="571">
        <v>91</v>
      </c>
      <c r="B209" s="381" t="s">
        <v>1801</v>
      </c>
      <c r="C209" s="398" t="s">
        <v>1600</v>
      </c>
      <c r="D209" s="403" t="s">
        <v>1755</v>
      </c>
      <c r="E209" s="583">
        <v>0.2</v>
      </c>
      <c r="F209" s="385">
        <v>1000001</v>
      </c>
      <c r="G209" s="386">
        <v>1203560</v>
      </c>
      <c r="H209" s="584">
        <v>203560</v>
      </c>
      <c r="I209" s="585">
        <v>20356000</v>
      </c>
      <c r="J209" s="586" t="s">
        <v>1802</v>
      </c>
      <c r="K209" s="312"/>
      <c r="L209" s="312"/>
      <c r="M209" s="312"/>
      <c r="N209" s="312"/>
      <c r="O209" s="312"/>
      <c r="P209" s="312"/>
      <c r="Q209" s="312"/>
      <c r="R209" s="312"/>
      <c r="S209" s="312"/>
      <c r="T209" s="312"/>
      <c r="U209" s="312"/>
      <c r="V209" s="312"/>
      <c r="W209" s="312"/>
      <c r="X209" s="312"/>
      <c r="Y209" s="312"/>
      <c r="Z209" s="312"/>
      <c r="AA209" s="312"/>
      <c r="AB209" s="312"/>
      <c r="AC209" s="312"/>
      <c r="AD209" s="312"/>
      <c r="AE209" s="312"/>
      <c r="AF209" s="312"/>
      <c r="AG209" s="312"/>
      <c r="AH209" s="312"/>
      <c r="AI209" s="312"/>
      <c r="AJ209" s="312"/>
      <c r="AK209" s="312"/>
    </row>
    <row r="210" spans="1:37" x14ac:dyDescent="0.2">
      <c r="A210" s="389">
        <v>92</v>
      </c>
      <c r="B210" s="375" t="s">
        <v>1803</v>
      </c>
      <c r="C210" s="376" t="s">
        <v>446</v>
      </c>
      <c r="D210" s="391" t="s">
        <v>1755</v>
      </c>
      <c r="E210" s="582">
        <v>0.13519999999999999</v>
      </c>
      <c r="F210" s="390">
        <v>5144604</v>
      </c>
      <c r="G210" s="387">
        <v>5840000</v>
      </c>
      <c r="H210" s="587">
        <v>695397</v>
      </c>
      <c r="I210" s="588">
        <v>69539700</v>
      </c>
      <c r="J210" s="589" t="s">
        <v>1721</v>
      </c>
      <c r="K210" s="312"/>
      <c r="L210" s="312"/>
      <c r="M210" s="312"/>
      <c r="N210" s="312"/>
      <c r="O210" s="312"/>
      <c r="P210" s="312"/>
      <c r="Q210" s="312"/>
      <c r="R210" s="312"/>
      <c r="S210" s="312"/>
      <c r="T210" s="312"/>
      <c r="U210" s="312"/>
      <c r="V210" s="312"/>
      <c r="W210" s="312"/>
      <c r="X210" s="312"/>
      <c r="Y210" s="312"/>
      <c r="Z210" s="312"/>
      <c r="AA210" s="312"/>
      <c r="AB210" s="312"/>
      <c r="AC210" s="312"/>
      <c r="AD210" s="312"/>
      <c r="AE210" s="312"/>
      <c r="AF210" s="312"/>
      <c r="AG210" s="312"/>
      <c r="AH210" s="312"/>
      <c r="AI210" s="312"/>
      <c r="AJ210" s="312"/>
      <c r="AK210" s="312"/>
    </row>
    <row r="211" spans="1:37" x14ac:dyDescent="0.2">
      <c r="A211" s="571">
        <v>93</v>
      </c>
      <c r="B211" s="381" t="s">
        <v>1336</v>
      </c>
      <c r="C211" s="398" t="s">
        <v>453</v>
      </c>
      <c r="D211" s="403" t="s">
        <v>1755</v>
      </c>
      <c r="E211" s="583">
        <v>0.31478</v>
      </c>
      <c r="F211" s="385">
        <v>3802933</v>
      </c>
      <c r="G211" s="386">
        <v>5000000</v>
      </c>
      <c r="H211" s="584">
        <v>1197069.44</v>
      </c>
      <c r="I211" s="585">
        <v>119706944</v>
      </c>
      <c r="J211" s="586" t="s">
        <v>1721</v>
      </c>
      <c r="K211" s="312"/>
      <c r="L211" s="312"/>
      <c r="M211" s="312"/>
      <c r="N211" s="312"/>
      <c r="O211" s="312"/>
      <c r="P211" s="312"/>
      <c r="Q211" s="312"/>
      <c r="R211" s="312"/>
      <c r="S211" s="312"/>
      <c r="T211" s="312"/>
      <c r="U211" s="312"/>
      <c r="V211" s="312"/>
      <c r="W211" s="312"/>
      <c r="X211" s="312"/>
      <c r="Y211" s="312"/>
      <c r="Z211" s="312"/>
      <c r="AA211" s="312"/>
      <c r="AB211" s="312"/>
      <c r="AC211" s="312"/>
      <c r="AD211" s="312"/>
      <c r="AE211" s="312"/>
      <c r="AF211" s="312"/>
      <c r="AG211" s="312"/>
      <c r="AH211" s="312"/>
      <c r="AI211" s="312"/>
      <c r="AJ211" s="312"/>
      <c r="AK211" s="312"/>
    </row>
    <row r="212" spans="1:37" x14ac:dyDescent="0.2">
      <c r="A212" s="389">
        <v>94</v>
      </c>
      <c r="B212" s="375" t="s">
        <v>1761</v>
      </c>
      <c r="C212" s="376" t="s">
        <v>449</v>
      </c>
      <c r="D212" s="391" t="s">
        <v>1744</v>
      </c>
      <c r="E212" s="582">
        <v>0.12</v>
      </c>
      <c r="F212" s="390">
        <v>370301</v>
      </c>
      <c r="G212" s="387">
        <v>414736</v>
      </c>
      <c r="H212" s="587">
        <v>44436</v>
      </c>
      <c r="I212" s="588">
        <v>4443600</v>
      </c>
      <c r="J212" s="589" t="s">
        <v>1723</v>
      </c>
      <c r="K212" s="312"/>
      <c r="L212" s="312"/>
      <c r="M212" s="312"/>
      <c r="N212" s="312"/>
      <c r="O212" s="312"/>
      <c r="P212" s="312"/>
      <c r="Q212" s="312"/>
      <c r="R212" s="312"/>
      <c r="S212" s="312"/>
      <c r="T212" s="312"/>
      <c r="U212" s="312"/>
      <c r="V212" s="312"/>
      <c r="W212" s="312"/>
      <c r="X212" s="312"/>
      <c r="Y212" s="312"/>
      <c r="Z212" s="312"/>
      <c r="AA212" s="312"/>
      <c r="AB212" s="312"/>
      <c r="AC212" s="312"/>
      <c r="AD212" s="312"/>
      <c r="AE212" s="312"/>
      <c r="AF212" s="312"/>
      <c r="AG212" s="312"/>
      <c r="AH212" s="312"/>
      <c r="AI212" s="312"/>
      <c r="AJ212" s="312"/>
      <c r="AK212" s="312"/>
    </row>
    <row r="213" spans="1:37" x14ac:dyDescent="0.2">
      <c r="A213" s="571">
        <v>95</v>
      </c>
      <c r="B213" s="381" t="s">
        <v>1172</v>
      </c>
      <c r="C213" s="398" t="s">
        <v>453</v>
      </c>
      <c r="D213" s="403" t="s">
        <v>1755</v>
      </c>
      <c r="E213" s="583">
        <v>0.19189999999999999</v>
      </c>
      <c r="F213" s="392">
        <v>4404816</v>
      </c>
      <c r="G213" s="386">
        <v>5250315</v>
      </c>
      <c r="H213" s="584">
        <v>845500</v>
      </c>
      <c r="I213" s="585">
        <v>84550000</v>
      </c>
      <c r="J213" s="586" t="s">
        <v>1729</v>
      </c>
      <c r="K213" s="312"/>
      <c r="L213" s="312"/>
      <c r="M213" s="312"/>
      <c r="N213" s="312"/>
      <c r="O213" s="312"/>
      <c r="P213" s="312"/>
      <c r="Q213" s="312"/>
      <c r="R213" s="312"/>
      <c r="S213" s="312"/>
      <c r="T213" s="312"/>
      <c r="U213" s="312"/>
      <c r="V213" s="312"/>
      <c r="W213" s="312"/>
      <c r="X213" s="312"/>
      <c r="Y213" s="312"/>
      <c r="Z213" s="312"/>
      <c r="AA213" s="312"/>
      <c r="AB213" s="312"/>
      <c r="AC213" s="312"/>
      <c r="AD213" s="312"/>
      <c r="AE213" s="312"/>
      <c r="AF213" s="312"/>
      <c r="AG213" s="312"/>
      <c r="AH213" s="312"/>
      <c r="AI213" s="312"/>
      <c r="AJ213" s="312"/>
      <c r="AK213" s="312"/>
    </row>
    <row r="214" spans="1:37" x14ac:dyDescent="0.2">
      <c r="A214" s="389">
        <v>96</v>
      </c>
      <c r="B214" s="394" t="s">
        <v>42</v>
      </c>
      <c r="C214" s="395" t="s">
        <v>475</v>
      </c>
      <c r="D214" s="397" t="s">
        <v>1744</v>
      </c>
      <c r="E214" s="590">
        <v>0.22</v>
      </c>
      <c r="F214" s="390">
        <v>7402650</v>
      </c>
      <c r="G214" s="387">
        <v>9031232</v>
      </c>
      <c r="H214" s="587">
        <v>1628582.72</v>
      </c>
      <c r="I214" s="588">
        <v>162858272</v>
      </c>
      <c r="J214" s="589" t="s">
        <v>1804</v>
      </c>
      <c r="K214" s="312"/>
      <c r="L214" s="312"/>
      <c r="M214" s="312"/>
      <c r="N214" s="312"/>
      <c r="O214" s="312"/>
      <c r="P214" s="312"/>
      <c r="Q214" s="312"/>
      <c r="R214" s="312"/>
      <c r="S214" s="312"/>
      <c r="T214" s="312"/>
      <c r="U214" s="312"/>
      <c r="V214" s="312"/>
      <c r="W214" s="312"/>
      <c r="X214" s="312"/>
      <c r="Y214" s="312"/>
      <c r="Z214" s="312"/>
      <c r="AA214" s="312"/>
      <c r="AB214" s="312"/>
      <c r="AC214" s="312"/>
      <c r="AD214" s="312"/>
      <c r="AE214" s="312"/>
      <c r="AF214" s="312"/>
      <c r="AG214" s="312"/>
      <c r="AH214" s="312"/>
      <c r="AI214" s="312"/>
      <c r="AJ214" s="312"/>
      <c r="AK214" s="312"/>
    </row>
    <row r="215" spans="1:37" x14ac:dyDescent="0.2">
      <c r="A215" s="571">
        <v>97</v>
      </c>
      <c r="B215" s="381" t="s">
        <v>1805</v>
      </c>
      <c r="C215" s="398" t="s">
        <v>1600</v>
      </c>
      <c r="D215" s="403" t="s">
        <v>1755</v>
      </c>
      <c r="E215" s="583">
        <v>0.25</v>
      </c>
      <c r="F215" s="392">
        <v>5043067</v>
      </c>
      <c r="G215" s="386">
        <v>6300722</v>
      </c>
      <c r="H215" s="584">
        <v>1257655.8594</v>
      </c>
      <c r="I215" s="585">
        <v>125765585.94</v>
      </c>
      <c r="J215" s="586" t="s">
        <v>1806</v>
      </c>
      <c r="K215" s="312"/>
      <c r="L215" s="312"/>
      <c r="M215" s="312"/>
      <c r="N215" s="312"/>
      <c r="O215" s="312"/>
      <c r="P215" s="312"/>
      <c r="Q215" s="312"/>
      <c r="R215" s="312"/>
      <c r="S215" s="312"/>
      <c r="T215" s="312"/>
      <c r="U215" s="312"/>
      <c r="V215" s="312"/>
      <c r="W215" s="312"/>
      <c r="X215" s="312"/>
      <c r="Y215" s="312"/>
      <c r="Z215" s="312"/>
      <c r="AA215" s="312"/>
      <c r="AB215" s="312"/>
      <c r="AC215" s="312"/>
      <c r="AD215" s="312"/>
      <c r="AE215" s="312"/>
      <c r="AF215" s="312"/>
      <c r="AG215" s="312"/>
      <c r="AH215" s="312"/>
      <c r="AI215" s="312"/>
      <c r="AJ215" s="312"/>
      <c r="AK215" s="312"/>
    </row>
    <row r="216" spans="1:37" x14ac:dyDescent="0.2">
      <c r="A216" s="389">
        <v>98</v>
      </c>
      <c r="B216" s="394" t="s">
        <v>1754</v>
      </c>
      <c r="C216" s="395" t="s">
        <v>446</v>
      </c>
      <c r="D216" s="397" t="s">
        <v>1755</v>
      </c>
      <c r="E216" s="590">
        <v>0.125</v>
      </c>
      <c r="F216" s="390">
        <v>15865201</v>
      </c>
      <c r="G216" s="387">
        <v>17848350</v>
      </c>
      <c r="H216" s="587">
        <v>1983150</v>
      </c>
      <c r="I216" s="588">
        <v>198315000</v>
      </c>
      <c r="J216" s="589" t="s">
        <v>1806</v>
      </c>
      <c r="K216" s="312"/>
      <c r="L216" s="312"/>
      <c r="M216" s="312"/>
      <c r="N216" s="312"/>
      <c r="O216" s="312"/>
      <c r="P216" s="312"/>
      <c r="Q216" s="312"/>
      <c r="R216" s="312"/>
      <c r="S216" s="312"/>
      <c r="T216" s="312"/>
      <c r="U216" s="312"/>
      <c r="V216" s="312"/>
      <c r="W216" s="312"/>
      <c r="X216" s="312"/>
      <c r="Y216" s="312"/>
      <c r="Z216" s="312"/>
      <c r="AA216" s="312"/>
      <c r="AB216" s="312"/>
      <c r="AC216" s="312"/>
      <c r="AD216" s="312"/>
      <c r="AE216" s="312"/>
      <c r="AF216" s="312"/>
      <c r="AG216" s="312"/>
      <c r="AH216" s="312"/>
      <c r="AI216" s="312"/>
      <c r="AJ216" s="312"/>
      <c r="AK216" s="312"/>
    </row>
    <row r="217" spans="1:37" x14ac:dyDescent="0.2">
      <c r="A217" s="571">
        <v>99</v>
      </c>
      <c r="B217" s="381" t="s">
        <v>1807</v>
      </c>
      <c r="C217" s="398" t="s">
        <v>446</v>
      </c>
      <c r="D217" s="403" t="s">
        <v>1755</v>
      </c>
      <c r="E217" s="583">
        <v>0.42</v>
      </c>
      <c r="F217" s="393">
        <v>30964288</v>
      </c>
      <c r="G217" s="386">
        <v>43969288</v>
      </c>
      <c r="H217" s="584">
        <v>13005000.23</v>
      </c>
      <c r="I217" s="585">
        <v>1300500023</v>
      </c>
      <c r="J217" s="586" t="s">
        <v>1806</v>
      </c>
      <c r="K217" s="312"/>
      <c r="L217" s="312"/>
      <c r="M217" s="312"/>
      <c r="N217" s="312"/>
      <c r="O217" s="312"/>
      <c r="P217" s="312"/>
      <c r="Q217" s="312"/>
      <c r="R217" s="312"/>
      <c r="S217" s="312"/>
      <c r="T217" s="312"/>
      <c r="U217" s="312"/>
      <c r="V217" s="312"/>
      <c r="W217" s="312"/>
      <c r="X217" s="312"/>
      <c r="Y217" s="312"/>
      <c r="Z217" s="312"/>
      <c r="AA217" s="312"/>
      <c r="AB217" s="312"/>
      <c r="AC217" s="312"/>
      <c r="AD217" s="312"/>
      <c r="AE217" s="312"/>
      <c r="AF217" s="312"/>
      <c r="AG217" s="312"/>
      <c r="AH217" s="312"/>
      <c r="AI217" s="312"/>
      <c r="AJ217" s="312"/>
      <c r="AK217" s="312"/>
    </row>
    <row r="218" spans="1:37" x14ac:dyDescent="0.2">
      <c r="A218" s="389">
        <v>100</v>
      </c>
      <c r="B218" s="394" t="s">
        <v>1808</v>
      </c>
      <c r="C218" s="395" t="s">
        <v>446</v>
      </c>
      <c r="D218" s="397" t="s">
        <v>1755</v>
      </c>
      <c r="E218" s="590">
        <v>0.1</v>
      </c>
      <c r="F218" s="390">
        <v>1215001</v>
      </c>
      <c r="G218" s="387">
        <v>1336500</v>
      </c>
      <c r="H218" s="587">
        <v>121500</v>
      </c>
      <c r="I218" s="588">
        <v>12150000</v>
      </c>
      <c r="J218" s="589" t="s">
        <v>1809</v>
      </c>
      <c r="K218" s="312"/>
      <c r="L218" s="312"/>
      <c r="M218" s="312"/>
      <c r="N218" s="312"/>
      <c r="O218" s="312"/>
      <c r="P218" s="312"/>
      <c r="Q218" s="312"/>
      <c r="R218" s="312"/>
      <c r="S218" s="312"/>
      <c r="T218" s="312"/>
      <c r="U218" s="312"/>
      <c r="V218" s="312"/>
      <c r="W218" s="312"/>
      <c r="X218" s="312"/>
      <c r="Y218" s="312"/>
      <c r="Z218" s="312"/>
      <c r="AA218" s="312"/>
      <c r="AB218" s="312"/>
      <c r="AC218" s="312"/>
      <c r="AD218" s="312"/>
      <c r="AE218" s="312"/>
      <c r="AF218" s="312"/>
      <c r="AG218" s="312"/>
      <c r="AH218" s="312"/>
      <c r="AI218" s="312"/>
      <c r="AJ218" s="312"/>
      <c r="AK218" s="312"/>
    </row>
    <row r="219" spans="1:37" x14ac:dyDescent="0.2">
      <c r="A219" s="571">
        <v>101</v>
      </c>
      <c r="B219" s="381" t="s">
        <v>1528</v>
      </c>
      <c r="C219" s="398" t="s">
        <v>446</v>
      </c>
      <c r="D219" s="403" t="s">
        <v>1755</v>
      </c>
      <c r="E219" s="583">
        <v>0.25</v>
      </c>
      <c r="F219" s="393">
        <v>5123251</v>
      </c>
      <c r="G219" s="386">
        <v>6404062</v>
      </c>
      <c r="H219" s="584">
        <v>1280812</v>
      </c>
      <c r="I219" s="585">
        <v>128081200</v>
      </c>
      <c r="J219" s="586" t="s">
        <v>1809</v>
      </c>
      <c r="K219" s="312"/>
      <c r="L219" s="312"/>
      <c r="M219" s="312"/>
      <c r="N219" s="312"/>
      <c r="O219" s="312"/>
      <c r="P219" s="312"/>
      <c r="Q219" s="312"/>
      <c r="R219" s="312"/>
      <c r="S219" s="312"/>
      <c r="T219" s="312"/>
      <c r="U219" s="312"/>
      <c r="V219" s="312"/>
      <c r="W219" s="312"/>
      <c r="X219" s="312"/>
      <c r="Y219" s="312"/>
      <c r="Z219" s="312"/>
      <c r="AA219" s="312"/>
      <c r="AB219" s="312"/>
      <c r="AC219" s="312"/>
      <c r="AD219" s="312"/>
      <c r="AE219" s="312"/>
      <c r="AF219" s="312"/>
      <c r="AG219" s="312"/>
      <c r="AH219" s="312"/>
      <c r="AI219" s="312"/>
      <c r="AJ219" s="312"/>
      <c r="AK219" s="312"/>
    </row>
    <row r="220" spans="1:37" x14ac:dyDescent="0.2">
      <c r="A220" s="389">
        <v>102</v>
      </c>
      <c r="B220" s="375" t="s">
        <v>1459</v>
      </c>
      <c r="C220" s="376" t="s">
        <v>453</v>
      </c>
      <c r="D220" s="391" t="s">
        <v>1744</v>
      </c>
      <c r="E220" s="582">
        <v>0.08</v>
      </c>
      <c r="F220" s="390">
        <v>4907501</v>
      </c>
      <c r="G220" s="387">
        <v>5028300</v>
      </c>
      <c r="H220" s="588">
        <v>120800</v>
      </c>
      <c r="I220" s="588">
        <v>12080000</v>
      </c>
      <c r="J220" s="589" t="s">
        <v>1655</v>
      </c>
      <c r="K220" s="312"/>
      <c r="L220" s="312"/>
      <c r="M220" s="312"/>
      <c r="N220" s="312"/>
      <c r="O220" s="312"/>
      <c r="P220" s="312"/>
      <c r="Q220" s="312"/>
      <c r="R220" s="312"/>
      <c r="S220" s="312"/>
      <c r="T220" s="312"/>
      <c r="U220" s="312"/>
      <c r="V220" s="312"/>
      <c r="W220" s="312"/>
      <c r="X220" s="312"/>
      <c r="Y220" s="312"/>
      <c r="Z220" s="312"/>
      <c r="AA220" s="312"/>
      <c r="AB220" s="312"/>
      <c r="AC220" s="312"/>
      <c r="AD220" s="312"/>
      <c r="AE220" s="312"/>
      <c r="AF220" s="312"/>
      <c r="AG220" s="312"/>
      <c r="AH220" s="312"/>
      <c r="AI220" s="312"/>
      <c r="AJ220" s="312"/>
      <c r="AK220" s="312"/>
    </row>
    <row r="221" spans="1:37" x14ac:dyDescent="0.2">
      <c r="A221" s="571">
        <v>103</v>
      </c>
      <c r="B221" s="381" t="s">
        <v>1810</v>
      </c>
      <c r="C221" s="398" t="s">
        <v>1640</v>
      </c>
      <c r="D221" s="403" t="s">
        <v>1289</v>
      </c>
      <c r="E221" s="583" t="s">
        <v>1289</v>
      </c>
      <c r="F221" s="393">
        <v>1</v>
      </c>
      <c r="G221" s="386">
        <v>269439</v>
      </c>
      <c r="H221" s="584">
        <v>269439</v>
      </c>
      <c r="I221" s="585">
        <v>26943900</v>
      </c>
      <c r="J221" s="586" t="s">
        <v>1655</v>
      </c>
      <c r="K221" s="312"/>
      <c r="L221" s="312"/>
      <c r="M221" s="312"/>
      <c r="N221" s="312"/>
      <c r="O221" s="312"/>
      <c r="P221" s="312"/>
      <c r="Q221" s="312"/>
      <c r="R221" s="312"/>
      <c r="S221" s="312"/>
      <c r="T221" s="312"/>
      <c r="U221" s="312"/>
      <c r="V221" s="312"/>
      <c r="W221" s="312"/>
      <c r="X221" s="312"/>
      <c r="Y221" s="312"/>
      <c r="Z221" s="312"/>
      <c r="AA221" s="312"/>
      <c r="AB221" s="312"/>
      <c r="AC221" s="312"/>
      <c r="AD221" s="312"/>
      <c r="AE221" s="312"/>
      <c r="AF221" s="312"/>
      <c r="AG221" s="312"/>
      <c r="AH221" s="312"/>
      <c r="AI221" s="312"/>
      <c r="AJ221" s="312"/>
      <c r="AK221" s="312"/>
    </row>
    <row r="222" spans="1:37" x14ac:dyDescent="0.2">
      <c r="A222" s="389">
        <v>104</v>
      </c>
      <c r="B222" s="375" t="s">
        <v>1811</v>
      </c>
      <c r="C222" s="376" t="s">
        <v>1600</v>
      </c>
      <c r="D222" s="391" t="s">
        <v>1755</v>
      </c>
      <c r="E222" s="582">
        <v>0.13</v>
      </c>
      <c r="F222" s="390">
        <v>3060001</v>
      </c>
      <c r="G222" s="387">
        <v>3457800</v>
      </c>
      <c r="H222" s="588">
        <v>397800</v>
      </c>
      <c r="I222" s="588">
        <v>39780000</v>
      </c>
      <c r="J222" s="589" t="s">
        <v>1812</v>
      </c>
      <c r="K222" s="312"/>
      <c r="L222" s="312"/>
      <c r="M222" s="312"/>
      <c r="N222" s="312"/>
      <c r="O222" s="312"/>
      <c r="P222" s="312"/>
      <c r="Q222" s="312"/>
      <c r="R222" s="312"/>
      <c r="S222" s="312"/>
      <c r="T222" s="312"/>
      <c r="U222" s="312"/>
      <c r="V222" s="312"/>
      <c r="W222" s="312"/>
      <c r="X222" s="312"/>
      <c r="Y222" s="312"/>
      <c r="Z222" s="312"/>
      <c r="AA222" s="312"/>
      <c r="AB222" s="312"/>
      <c r="AC222" s="312"/>
      <c r="AD222" s="312"/>
      <c r="AE222" s="312"/>
      <c r="AF222" s="312"/>
      <c r="AG222" s="312"/>
      <c r="AH222" s="312"/>
      <c r="AI222" s="312"/>
      <c r="AJ222" s="312"/>
      <c r="AK222" s="312"/>
    </row>
    <row r="223" spans="1:37" x14ac:dyDescent="0.2">
      <c r="A223" s="571">
        <v>105</v>
      </c>
      <c r="B223" s="381" t="s">
        <v>1813</v>
      </c>
      <c r="C223" s="398" t="s">
        <v>1600</v>
      </c>
      <c r="D223" s="403" t="s">
        <v>1755</v>
      </c>
      <c r="E223" s="583">
        <v>0.66669999999999996</v>
      </c>
      <c r="F223" s="393">
        <v>5998351</v>
      </c>
      <c r="G223" s="386">
        <v>10000000</v>
      </c>
      <c r="H223" s="584">
        <v>4001650</v>
      </c>
      <c r="I223" s="585">
        <v>400165000</v>
      </c>
      <c r="J223" s="586" t="s">
        <v>1814</v>
      </c>
      <c r="K223" s="312"/>
      <c r="L223" s="312"/>
      <c r="M223" s="312"/>
      <c r="N223" s="312"/>
      <c r="O223" s="312"/>
      <c r="P223" s="312"/>
      <c r="Q223" s="312"/>
      <c r="R223" s="312"/>
      <c r="S223" s="312"/>
      <c r="T223" s="312"/>
      <c r="U223" s="312"/>
      <c r="V223" s="312"/>
      <c r="W223" s="312"/>
      <c r="X223" s="312"/>
      <c r="Y223" s="312"/>
      <c r="Z223" s="312"/>
      <c r="AA223" s="312"/>
      <c r="AB223" s="312"/>
      <c r="AC223" s="312"/>
      <c r="AD223" s="312"/>
      <c r="AE223" s="312"/>
      <c r="AF223" s="312"/>
      <c r="AG223" s="312"/>
      <c r="AH223" s="312"/>
      <c r="AI223" s="312"/>
      <c r="AJ223" s="312"/>
      <c r="AK223" s="312"/>
    </row>
    <row r="224" spans="1:37" x14ac:dyDescent="0.2">
      <c r="A224" s="389">
        <v>106</v>
      </c>
      <c r="B224" s="375" t="s">
        <v>1544</v>
      </c>
      <c r="C224" s="376" t="s">
        <v>453</v>
      </c>
      <c r="D224" s="391" t="s">
        <v>1755</v>
      </c>
      <c r="E224" s="582">
        <v>0.1769</v>
      </c>
      <c r="F224" s="390">
        <v>21371284</v>
      </c>
      <c r="G224" s="387">
        <v>25152356</v>
      </c>
      <c r="H224" s="588">
        <v>3781073</v>
      </c>
      <c r="I224" s="588">
        <v>378107300</v>
      </c>
      <c r="J224" s="589" t="s">
        <v>1815</v>
      </c>
      <c r="K224" s="312"/>
      <c r="L224" s="312"/>
      <c r="M224" s="312"/>
      <c r="N224" s="312"/>
      <c r="O224" s="312"/>
      <c r="P224" s="312"/>
      <c r="Q224" s="312"/>
      <c r="R224" s="312"/>
      <c r="S224" s="312"/>
      <c r="T224" s="312"/>
      <c r="U224" s="312"/>
      <c r="V224" s="312"/>
      <c r="W224" s="312"/>
      <c r="X224" s="312"/>
      <c r="Y224" s="312"/>
      <c r="Z224" s="312"/>
      <c r="AA224" s="312"/>
      <c r="AB224" s="312"/>
      <c r="AC224" s="312"/>
      <c r="AD224" s="312"/>
      <c r="AE224" s="312"/>
      <c r="AF224" s="312"/>
      <c r="AG224" s="312"/>
      <c r="AH224" s="312"/>
      <c r="AI224" s="312"/>
      <c r="AJ224" s="312"/>
      <c r="AK224" s="312"/>
    </row>
    <row r="225" spans="1:37" x14ac:dyDescent="0.2">
      <c r="A225" s="571">
        <v>107</v>
      </c>
      <c r="B225" s="381" t="s">
        <v>1816</v>
      </c>
      <c r="C225" s="398" t="s">
        <v>1600</v>
      </c>
      <c r="D225" s="403" t="s">
        <v>1755</v>
      </c>
      <c r="E225" s="583">
        <v>0.15</v>
      </c>
      <c r="F225" s="393">
        <v>573723</v>
      </c>
      <c r="G225" s="386">
        <v>659781</v>
      </c>
      <c r="H225" s="584">
        <v>86058.18</v>
      </c>
      <c r="I225" s="585">
        <v>8605818</v>
      </c>
      <c r="J225" s="586" t="s">
        <v>1817</v>
      </c>
      <c r="K225" s="312"/>
      <c r="L225" s="312"/>
      <c r="M225" s="312"/>
      <c r="N225" s="312"/>
      <c r="O225" s="312"/>
      <c r="P225" s="312"/>
      <c r="Q225" s="312"/>
      <c r="R225" s="312"/>
      <c r="S225" s="312"/>
      <c r="T225" s="312"/>
      <c r="U225" s="312"/>
      <c r="V225" s="312"/>
      <c r="W225" s="312"/>
      <c r="X225" s="312"/>
      <c r="Y225" s="312"/>
      <c r="Z225" s="312"/>
      <c r="AA225" s="312"/>
      <c r="AB225" s="312"/>
      <c r="AC225" s="312"/>
      <c r="AD225" s="312"/>
      <c r="AE225" s="312"/>
      <c r="AF225" s="312"/>
      <c r="AG225" s="312"/>
      <c r="AH225" s="312"/>
      <c r="AI225" s="312"/>
      <c r="AJ225" s="312"/>
      <c r="AK225" s="312"/>
    </row>
    <row r="226" spans="1:37" x14ac:dyDescent="0.2">
      <c r="A226" s="389">
        <v>108</v>
      </c>
      <c r="B226" s="375" t="s">
        <v>1818</v>
      </c>
      <c r="C226" s="376" t="s">
        <v>1600</v>
      </c>
      <c r="D226" s="391" t="s">
        <v>1755</v>
      </c>
      <c r="E226" s="582">
        <v>0.05</v>
      </c>
      <c r="F226" s="390">
        <v>6921201</v>
      </c>
      <c r="G226" s="387">
        <v>7267260</v>
      </c>
      <c r="H226" s="587">
        <v>346060</v>
      </c>
      <c r="I226" s="588">
        <v>34606000</v>
      </c>
      <c r="J226" s="589" t="s">
        <v>1817</v>
      </c>
      <c r="K226" s="312"/>
      <c r="L226" s="312"/>
      <c r="M226" s="312"/>
      <c r="N226" s="312"/>
      <c r="O226" s="312"/>
      <c r="P226" s="312"/>
      <c r="Q226" s="312"/>
      <c r="R226" s="312"/>
      <c r="S226" s="312"/>
      <c r="T226" s="312"/>
      <c r="U226" s="312"/>
      <c r="V226" s="312"/>
      <c r="W226" s="312"/>
      <c r="X226" s="312"/>
      <c r="Y226" s="312"/>
      <c r="Z226" s="312"/>
      <c r="AA226" s="312"/>
      <c r="AB226" s="312"/>
      <c r="AC226" s="312"/>
      <c r="AD226" s="312"/>
      <c r="AE226" s="312"/>
      <c r="AF226" s="312"/>
      <c r="AG226" s="312"/>
      <c r="AH226" s="312"/>
      <c r="AI226" s="312"/>
      <c r="AJ226" s="312"/>
      <c r="AK226" s="312"/>
    </row>
    <row r="227" spans="1:37" x14ac:dyDescent="0.2">
      <c r="A227" s="571">
        <v>109</v>
      </c>
      <c r="B227" s="381" t="s">
        <v>1819</v>
      </c>
      <c r="C227" s="398" t="s">
        <v>1600</v>
      </c>
      <c r="D227" s="403" t="s">
        <v>1755</v>
      </c>
      <c r="E227" s="583">
        <v>0.5</v>
      </c>
      <c r="F227" s="393">
        <v>2000001</v>
      </c>
      <c r="G227" s="386">
        <v>3001657</v>
      </c>
      <c r="H227" s="584">
        <v>1001657</v>
      </c>
      <c r="I227" s="585">
        <v>100165700</v>
      </c>
      <c r="J227" s="586" t="s">
        <v>1820</v>
      </c>
      <c r="K227" s="312"/>
      <c r="L227" s="312"/>
      <c r="M227" s="312"/>
      <c r="N227" s="312"/>
      <c r="O227" s="312"/>
      <c r="P227" s="312"/>
      <c r="Q227" s="312"/>
      <c r="R227" s="312"/>
      <c r="S227" s="312"/>
      <c r="T227" s="312"/>
      <c r="U227" s="312"/>
      <c r="V227" s="312"/>
      <c r="W227" s="312"/>
      <c r="X227" s="312"/>
      <c r="Y227" s="312"/>
      <c r="Z227" s="312"/>
      <c r="AA227" s="312"/>
      <c r="AB227" s="312"/>
      <c r="AC227" s="312"/>
      <c r="AD227" s="312"/>
      <c r="AE227" s="312"/>
      <c r="AF227" s="312"/>
      <c r="AG227" s="312"/>
      <c r="AH227" s="312"/>
      <c r="AI227" s="312"/>
      <c r="AJ227" s="312"/>
      <c r="AK227" s="312"/>
    </row>
    <row r="228" spans="1:37" x14ac:dyDescent="0.2">
      <c r="A228" s="389">
        <v>110</v>
      </c>
      <c r="B228" s="375" t="s">
        <v>1821</v>
      </c>
      <c r="C228" s="376" t="s">
        <v>1600</v>
      </c>
      <c r="D228" s="391" t="s">
        <v>1755</v>
      </c>
      <c r="E228" s="582">
        <v>0.308</v>
      </c>
      <c r="F228" s="390">
        <v>900001</v>
      </c>
      <c r="G228" s="387">
        <v>1038600</v>
      </c>
      <c r="H228" s="587">
        <v>138600</v>
      </c>
      <c r="I228" s="588">
        <v>13860000</v>
      </c>
      <c r="J228" s="589" t="s">
        <v>1822</v>
      </c>
      <c r="K228" s="312"/>
      <c r="L228" s="312"/>
      <c r="M228" s="312"/>
      <c r="N228" s="312"/>
      <c r="O228" s="312"/>
      <c r="P228" s="312"/>
      <c r="Q228" s="312"/>
      <c r="R228" s="312"/>
      <c r="S228" s="312"/>
      <c r="T228" s="312"/>
      <c r="U228" s="312"/>
      <c r="V228" s="312"/>
      <c r="W228" s="312"/>
      <c r="X228" s="312"/>
      <c r="Y228" s="312"/>
      <c r="Z228" s="312"/>
      <c r="AA228" s="312"/>
      <c r="AB228" s="312"/>
      <c r="AC228" s="312"/>
      <c r="AD228" s="312"/>
      <c r="AE228" s="312"/>
      <c r="AF228" s="312"/>
      <c r="AG228" s="312"/>
      <c r="AH228" s="312"/>
      <c r="AI228" s="312"/>
      <c r="AJ228" s="312"/>
      <c r="AK228" s="312"/>
    </row>
    <row r="229" spans="1:37" x14ac:dyDescent="0.2">
      <c r="A229" s="571">
        <v>111</v>
      </c>
      <c r="B229" s="381" t="s">
        <v>1823</v>
      </c>
      <c r="C229" s="398" t="s">
        <v>453</v>
      </c>
      <c r="D229" s="403" t="s">
        <v>1755</v>
      </c>
      <c r="E229" s="583">
        <v>7.2999999999999995E-2</v>
      </c>
      <c r="F229" s="393">
        <v>4587510</v>
      </c>
      <c r="G229" s="386">
        <v>4922397</v>
      </c>
      <c r="H229" s="584">
        <v>334888</v>
      </c>
      <c r="I229" s="585">
        <v>33488800</v>
      </c>
      <c r="J229" s="586" t="s">
        <v>1822</v>
      </c>
      <c r="K229" s="312"/>
      <c r="L229" s="312"/>
      <c r="M229" s="312"/>
      <c r="N229" s="312"/>
      <c r="O229" s="312"/>
      <c r="P229" s="312"/>
      <c r="Q229" s="312"/>
      <c r="R229" s="312"/>
      <c r="S229" s="312"/>
      <c r="T229" s="312"/>
      <c r="U229" s="312"/>
      <c r="V229" s="312"/>
      <c r="W229" s="312"/>
      <c r="X229" s="312"/>
      <c r="Y229" s="312"/>
      <c r="Z229" s="312"/>
      <c r="AA229" s="312"/>
      <c r="AB229" s="312"/>
      <c r="AC229" s="312"/>
      <c r="AD229" s="312"/>
      <c r="AE229" s="312"/>
      <c r="AF229" s="312"/>
      <c r="AG229" s="312"/>
      <c r="AH229" s="312"/>
      <c r="AI229" s="312"/>
      <c r="AJ229" s="312"/>
      <c r="AK229" s="312"/>
    </row>
    <row r="230" spans="1:37" ht="13.5" thickBot="1" x14ac:dyDescent="0.25">
      <c r="A230" s="389">
        <v>112</v>
      </c>
      <c r="B230" s="375" t="s">
        <v>1710</v>
      </c>
      <c r="C230" s="376" t="s">
        <v>446</v>
      </c>
      <c r="D230" s="391" t="s">
        <v>1755</v>
      </c>
      <c r="E230" s="582">
        <v>4.5199999999999997E-2</v>
      </c>
      <c r="F230" s="390">
        <v>6039775</v>
      </c>
      <c r="G230" s="387">
        <v>6176389</v>
      </c>
      <c r="H230" s="587">
        <v>136614.84969999999</v>
      </c>
      <c r="I230" s="588">
        <v>13661484.969999999</v>
      </c>
      <c r="J230" s="589" t="s">
        <v>1822</v>
      </c>
      <c r="K230" s="312"/>
      <c r="L230" s="312"/>
      <c r="M230" s="312"/>
      <c r="N230" s="312"/>
      <c r="O230" s="312"/>
      <c r="P230" s="312"/>
      <c r="Q230" s="312"/>
      <c r="R230" s="312"/>
      <c r="S230" s="312"/>
      <c r="T230" s="312"/>
      <c r="U230" s="312"/>
      <c r="V230" s="312"/>
      <c r="W230" s="312"/>
      <c r="X230" s="312"/>
      <c r="Y230" s="312"/>
      <c r="Z230" s="312"/>
      <c r="AA230" s="312"/>
      <c r="AB230" s="312"/>
      <c r="AC230" s="312"/>
      <c r="AD230" s="312"/>
      <c r="AE230" s="312"/>
      <c r="AF230" s="312"/>
      <c r="AG230" s="312"/>
      <c r="AH230" s="312"/>
      <c r="AI230" s="312"/>
      <c r="AJ230" s="312"/>
      <c r="AK230" s="312"/>
    </row>
    <row r="231" spans="1:37" ht="13.5" thickBot="1" x14ac:dyDescent="0.25">
      <c r="A231" s="435"/>
      <c r="B231" s="435"/>
      <c r="C231" s="435"/>
      <c r="D231" s="435"/>
      <c r="E231" s="435"/>
      <c r="F231" s="435"/>
      <c r="G231" s="591" t="s">
        <v>39</v>
      </c>
      <c r="H231" s="592">
        <f>SUM(H119:H230)</f>
        <v>338688819.58910006</v>
      </c>
      <c r="I231" s="592">
        <f>SUM(I119:I230)</f>
        <v>33086939998.91</v>
      </c>
      <c r="J231" s="435"/>
      <c r="K231" s="312"/>
      <c r="L231" s="312"/>
      <c r="M231" s="312"/>
      <c r="N231" s="312"/>
      <c r="O231" s="312"/>
      <c r="P231" s="312"/>
      <c r="Q231" s="312"/>
      <c r="R231" s="312"/>
      <c r="S231" s="312"/>
      <c r="T231" s="312"/>
      <c r="U231" s="312"/>
      <c r="V231" s="312"/>
      <c r="W231" s="312"/>
      <c r="X231" s="312"/>
      <c r="Y231" s="312"/>
      <c r="Z231" s="312"/>
      <c r="AA231" s="312"/>
      <c r="AB231" s="312"/>
      <c r="AC231" s="312"/>
      <c r="AD231" s="312"/>
      <c r="AE231" s="312"/>
      <c r="AF231" s="312"/>
      <c r="AG231" s="312"/>
      <c r="AH231" s="312"/>
      <c r="AI231" s="312"/>
      <c r="AJ231" s="312"/>
      <c r="AK231" s="312"/>
    </row>
    <row r="232" spans="1:37" x14ac:dyDescent="0.2">
      <c r="A232" s="1381" t="s">
        <v>1824</v>
      </c>
      <c r="B232" s="1381"/>
      <c r="C232" s="1381"/>
      <c r="D232" s="1381"/>
      <c r="E232" s="1381"/>
      <c r="F232" s="1381"/>
      <c r="G232" s="1381"/>
      <c r="H232" s="1381"/>
      <c r="I232" s="1381"/>
      <c r="J232" s="1381"/>
      <c r="K232" s="312"/>
      <c r="L232" s="312"/>
      <c r="M232" s="312"/>
      <c r="N232" s="312"/>
      <c r="O232" s="312"/>
      <c r="P232" s="312"/>
      <c r="Q232" s="312"/>
      <c r="R232" s="312"/>
      <c r="S232" s="312"/>
      <c r="T232" s="312"/>
      <c r="U232" s="312"/>
      <c r="V232" s="312"/>
      <c r="W232" s="312"/>
      <c r="X232" s="312"/>
      <c r="Y232" s="312"/>
      <c r="Z232" s="312"/>
      <c r="AA232" s="312"/>
      <c r="AB232" s="312"/>
      <c r="AC232" s="312"/>
      <c r="AD232" s="312"/>
      <c r="AE232" s="312"/>
      <c r="AF232" s="312"/>
      <c r="AG232" s="312"/>
      <c r="AH232" s="312"/>
      <c r="AI232" s="312"/>
      <c r="AJ232" s="312"/>
      <c r="AK232" s="312"/>
    </row>
    <row r="233" spans="1:37" ht="13.5" thickBot="1" x14ac:dyDescent="0.25">
      <c r="A233" s="312"/>
      <c r="B233" s="312"/>
      <c r="C233" s="313"/>
      <c r="D233" s="312"/>
      <c r="E233" s="312"/>
      <c r="F233" s="312"/>
      <c r="G233" s="312"/>
      <c r="H233" s="312"/>
      <c r="I233" s="312"/>
      <c r="J233" s="312"/>
      <c r="K233" s="312"/>
      <c r="L233" s="312"/>
      <c r="M233" s="312"/>
      <c r="N233" s="312"/>
      <c r="O233" s="312"/>
      <c r="P233" s="312"/>
      <c r="Q233" s="312"/>
      <c r="R233" s="312"/>
      <c r="S233" s="312"/>
      <c r="T233" s="312"/>
      <c r="U233" s="312"/>
      <c r="V233" s="312"/>
      <c r="W233" s="312"/>
      <c r="X233" s="312"/>
      <c r="Y233" s="312"/>
      <c r="Z233" s="312"/>
      <c r="AA233" s="312"/>
      <c r="AB233" s="312"/>
      <c r="AC233" s="312"/>
      <c r="AD233" s="312"/>
      <c r="AE233" s="312"/>
      <c r="AF233" s="312"/>
      <c r="AG233" s="312"/>
      <c r="AH233" s="312"/>
      <c r="AI233" s="312"/>
      <c r="AJ233" s="312"/>
      <c r="AK233" s="312"/>
    </row>
    <row r="234" spans="1:37" x14ac:dyDescent="0.2">
      <c r="A234" s="1405" t="s">
        <v>1571</v>
      </c>
      <c r="B234" s="1406"/>
      <c r="C234" s="1406"/>
      <c r="D234" s="1406"/>
      <c r="E234" s="1406"/>
      <c r="F234" s="1406"/>
      <c r="G234" s="312"/>
      <c r="H234" s="312"/>
      <c r="I234" s="312"/>
      <c r="J234" s="312"/>
      <c r="K234" s="312"/>
      <c r="L234" s="312"/>
      <c r="M234" s="312"/>
      <c r="N234" s="312"/>
      <c r="O234" s="312"/>
      <c r="P234" s="312"/>
      <c r="Q234" s="312"/>
      <c r="R234" s="312"/>
      <c r="S234" s="312"/>
      <c r="T234" s="312"/>
      <c r="U234" s="312"/>
      <c r="V234" s="312"/>
      <c r="W234" s="312"/>
      <c r="X234" s="312"/>
      <c r="Y234" s="312"/>
      <c r="Z234" s="312"/>
      <c r="AA234" s="312"/>
      <c r="AB234" s="312"/>
      <c r="AC234" s="312"/>
      <c r="AD234" s="312"/>
      <c r="AE234" s="312"/>
      <c r="AF234" s="312"/>
      <c r="AG234" s="312"/>
      <c r="AH234" s="312"/>
      <c r="AI234" s="312"/>
      <c r="AJ234" s="312"/>
      <c r="AK234" s="312"/>
    </row>
    <row r="235" spans="1:37" ht="15.75" customHeight="1" thickBot="1" x14ac:dyDescent="0.25">
      <c r="A235" s="1407"/>
      <c r="B235" s="1408"/>
      <c r="C235" s="1408"/>
      <c r="D235" s="1408"/>
      <c r="E235" s="1408"/>
      <c r="F235" s="1408"/>
      <c r="G235" s="312"/>
      <c r="H235" s="312"/>
      <c r="I235" s="312"/>
      <c r="J235" s="312"/>
      <c r="K235" s="312"/>
      <c r="L235" s="312"/>
      <c r="M235" s="312"/>
      <c r="N235" s="312"/>
      <c r="O235" s="312"/>
      <c r="P235" s="312"/>
      <c r="Q235" s="312"/>
      <c r="R235" s="312"/>
      <c r="S235" s="312"/>
      <c r="T235" s="312"/>
      <c r="U235" s="312"/>
      <c r="V235" s="312"/>
      <c r="W235" s="312"/>
      <c r="X235" s="312"/>
      <c r="Y235" s="312"/>
      <c r="Z235" s="312"/>
      <c r="AA235" s="312"/>
      <c r="AB235" s="312"/>
      <c r="AC235" s="312"/>
      <c r="AD235" s="312"/>
      <c r="AE235" s="312"/>
      <c r="AF235" s="312"/>
      <c r="AG235" s="312"/>
      <c r="AH235" s="312"/>
      <c r="AI235" s="312"/>
      <c r="AJ235" s="312"/>
      <c r="AK235" s="312"/>
    </row>
    <row r="236" spans="1:37" ht="26.25" thickBot="1" x14ac:dyDescent="0.25">
      <c r="A236" s="593" t="s">
        <v>700</v>
      </c>
      <c r="B236" s="594" t="s">
        <v>1258</v>
      </c>
      <c r="C236" s="594" t="s">
        <v>1572</v>
      </c>
      <c r="D236" s="594" t="s">
        <v>1259</v>
      </c>
      <c r="E236" s="595" t="s">
        <v>1573</v>
      </c>
      <c r="F236" s="596" t="s">
        <v>1058</v>
      </c>
      <c r="G236" s="312"/>
      <c r="H236" s="312"/>
      <c r="I236" s="312"/>
      <c r="J236" s="312"/>
      <c r="K236" s="312"/>
      <c r="L236" s="312"/>
      <c r="M236" s="312"/>
      <c r="N236" s="312"/>
      <c r="O236" s="312"/>
      <c r="P236" s="312"/>
      <c r="Q236" s="312"/>
      <c r="R236" s="312"/>
      <c r="S236" s="312"/>
      <c r="T236" s="312"/>
      <c r="U236" s="312"/>
      <c r="V236" s="312"/>
      <c r="W236" s="312"/>
      <c r="X236" s="312"/>
      <c r="Y236" s="312"/>
      <c r="Z236" s="312"/>
      <c r="AA236" s="312"/>
      <c r="AB236" s="312"/>
      <c r="AC236" s="312"/>
      <c r="AD236" s="312"/>
      <c r="AE236" s="312"/>
      <c r="AF236" s="312"/>
      <c r="AG236" s="312"/>
      <c r="AH236" s="312"/>
      <c r="AI236" s="312"/>
      <c r="AJ236" s="312"/>
      <c r="AK236" s="312"/>
    </row>
    <row r="237" spans="1:37" ht="24.95" customHeight="1" thickTop="1" x14ac:dyDescent="0.2">
      <c r="A237" s="597">
        <v>1</v>
      </c>
      <c r="B237" s="597" t="s">
        <v>1825</v>
      </c>
      <c r="C237" s="598">
        <v>150000000</v>
      </c>
      <c r="D237" s="599">
        <v>1500000000</v>
      </c>
      <c r="E237" s="600" t="s">
        <v>1290</v>
      </c>
      <c r="F237" s="601" t="s">
        <v>1826</v>
      </c>
      <c r="G237" s="312"/>
      <c r="H237" s="312"/>
      <c r="I237" s="312"/>
      <c r="J237" s="312"/>
      <c r="K237" s="312"/>
      <c r="L237" s="312"/>
      <c r="M237" s="312"/>
      <c r="N237" s="312"/>
      <c r="O237" s="312"/>
      <c r="P237" s="312"/>
      <c r="Q237" s="312"/>
      <c r="R237" s="312"/>
      <c r="S237" s="312"/>
      <c r="T237" s="312"/>
      <c r="U237" s="312"/>
      <c r="V237" s="312"/>
      <c r="W237" s="312"/>
      <c r="X237" s="312"/>
      <c r="Y237" s="312"/>
      <c r="Z237" s="312"/>
      <c r="AA237" s="312"/>
      <c r="AB237" s="312"/>
      <c r="AC237" s="312"/>
      <c r="AD237" s="312"/>
      <c r="AE237" s="312"/>
      <c r="AF237" s="312"/>
      <c r="AG237" s="312"/>
      <c r="AH237" s="312"/>
      <c r="AI237" s="312"/>
      <c r="AJ237" s="312"/>
      <c r="AK237" s="312"/>
    </row>
    <row r="238" spans="1:37" ht="24.95" customHeight="1" x14ac:dyDescent="0.2">
      <c r="A238" s="602">
        <v>2</v>
      </c>
      <c r="B238" s="602" t="s">
        <v>1827</v>
      </c>
      <c r="C238" s="603">
        <v>130000000</v>
      </c>
      <c r="D238" s="604">
        <v>1300000000</v>
      </c>
      <c r="E238" s="605" t="s">
        <v>1294</v>
      </c>
      <c r="F238" s="606" t="s">
        <v>1828</v>
      </c>
      <c r="G238" s="312"/>
      <c r="H238" s="312"/>
      <c r="I238" s="312"/>
      <c r="J238" s="312"/>
      <c r="K238" s="312"/>
      <c r="L238" s="312"/>
      <c r="M238" s="312"/>
      <c r="N238" s="312"/>
      <c r="O238" s="312"/>
      <c r="P238" s="312"/>
      <c r="Q238" s="312"/>
      <c r="R238" s="312"/>
      <c r="S238" s="312"/>
      <c r="T238" s="312"/>
      <c r="U238" s="312"/>
      <c r="V238" s="312"/>
      <c r="W238" s="312"/>
      <c r="X238" s="312"/>
      <c r="Y238" s="312"/>
      <c r="Z238" s="312"/>
      <c r="AA238" s="312"/>
      <c r="AB238" s="312"/>
      <c r="AC238" s="312"/>
      <c r="AD238" s="312"/>
      <c r="AE238" s="312"/>
      <c r="AF238" s="312"/>
      <c r="AG238" s="312"/>
      <c r="AH238" s="312"/>
      <c r="AI238" s="312"/>
      <c r="AJ238" s="312"/>
      <c r="AK238" s="312"/>
    </row>
    <row r="239" spans="1:37" ht="24.95" customHeight="1" x14ac:dyDescent="0.2">
      <c r="A239" s="597">
        <v>3</v>
      </c>
      <c r="B239" s="597" t="s">
        <v>1829</v>
      </c>
      <c r="C239" s="598">
        <v>100000000</v>
      </c>
      <c r="D239" s="599">
        <v>1000000000</v>
      </c>
      <c r="E239" s="600" t="s">
        <v>1618</v>
      </c>
      <c r="F239" s="601" t="s">
        <v>1613</v>
      </c>
      <c r="G239" s="312"/>
      <c r="H239" s="312"/>
      <c r="I239" s="312"/>
      <c r="J239" s="312"/>
      <c r="K239" s="312"/>
      <c r="L239" s="312"/>
      <c r="M239" s="312"/>
      <c r="N239" s="312"/>
      <c r="O239" s="312"/>
      <c r="P239" s="312"/>
      <c r="Q239" s="312"/>
      <c r="R239" s="312"/>
      <c r="S239" s="312"/>
      <c r="T239" s="312"/>
      <c r="U239" s="312"/>
      <c r="V239" s="312"/>
      <c r="W239" s="312"/>
      <c r="X239" s="312"/>
      <c r="Y239" s="312"/>
      <c r="Z239" s="312"/>
      <c r="AA239" s="312"/>
      <c r="AB239" s="312"/>
      <c r="AC239" s="312"/>
      <c r="AD239" s="312"/>
      <c r="AE239" s="312"/>
      <c r="AF239" s="312"/>
      <c r="AG239" s="312"/>
      <c r="AH239" s="312"/>
      <c r="AI239" s="312"/>
      <c r="AJ239" s="312"/>
      <c r="AK239" s="312"/>
    </row>
    <row r="240" spans="1:37" ht="24.95" customHeight="1" thickBot="1" x14ac:dyDescent="0.25">
      <c r="A240" s="602">
        <v>4</v>
      </c>
      <c r="B240" s="602" t="s">
        <v>1830</v>
      </c>
      <c r="C240" s="603">
        <v>100000000</v>
      </c>
      <c r="D240" s="604">
        <v>1000000000</v>
      </c>
      <c r="E240" s="605" t="s">
        <v>1379</v>
      </c>
      <c r="F240" s="606" t="s">
        <v>1831</v>
      </c>
      <c r="G240" s="312"/>
      <c r="H240" s="312"/>
      <c r="I240" s="312"/>
      <c r="J240" s="312"/>
      <c r="K240" s="312"/>
      <c r="L240" s="312"/>
      <c r="M240" s="312"/>
      <c r="N240" s="312"/>
      <c r="O240" s="312"/>
      <c r="P240" s="312"/>
      <c r="Q240" s="312"/>
      <c r="R240" s="312"/>
      <c r="S240" s="312"/>
      <c r="T240" s="312"/>
      <c r="U240" s="312"/>
      <c r="V240" s="312"/>
      <c r="W240" s="312"/>
      <c r="X240" s="312"/>
      <c r="Y240" s="312"/>
      <c r="Z240" s="312"/>
      <c r="AA240" s="312"/>
      <c r="AB240" s="312"/>
      <c r="AC240" s="312"/>
      <c r="AD240" s="312"/>
      <c r="AE240" s="312"/>
      <c r="AF240" s="312"/>
      <c r="AG240" s="312"/>
      <c r="AH240" s="312"/>
      <c r="AI240" s="312"/>
      <c r="AJ240" s="312"/>
      <c r="AK240" s="312"/>
    </row>
    <row r="241" spans="1:37" s="611" customFormat="1" ht="16.5" thickTop="1" thickBot="1" x14ac:dyDescent="0.3">
      <c r="A241" s="507"/>
      <c r="B241" s="508" t="s">
        <v>39</v>
      </c>
      <c r="C241" s="607">
        <v>480000000</v>
      </c>
      <c r="D241" s="608">
        <v>4800000000</v>
      </c>
      <c r="E241" s="609"/>
      <c r="F241" s="508"/>
      <c r="G241" s="610"/>
      <c r="H241" s="610"/>
      <c r="I241" s="610"/>
      <c r="J241" s="610"/>
      <c r="K241" s="610"/>
      <c r="L241" s="610"/>
      <c r="M241" s="610"/>
      <c r="N241" s="610"/>
      <c r="O241" s="610"/>
      <c r="P241" s="610"/>
      <c r="Q241" s="610"/>
      <c r="R241" s="610"/>
      <c r="S241" s="610"/>
      <c r="T241" s="610"/>
      <c r="U241" s="610"/>
      <c r="V241" s="610"/>
      <c r="W241" s="610"/>
      <c r="X241" s="610"/>
      <c r="Y241" s="610"/>
      <c r="Z241" s="610"/>
      <c r="AA241" s="610"/>
      <c r="AB241" s="610"/>
      <c r="AC241" s="610"/>
      <c r="AD241" s="610"/>
      <c r="AE241" s="610"/>
      <c r="AF241" s="610"/>
      <c r="AG241" s="610"/>
      <c r="AH241" s="610"/>
      <c r="AI241" s="610"/>
      <c r="AJ241" s="610"/>
      <c r="AK241" s="610"/>
    </row>
    <row r="242" spans="1:37" ht="13.5" thickTop="1" x14ac:dyDescent="0.2">
      <c r="A242" s="312"/>
      <c r="B242" s="312"/>
      <c r="C242" s="313"/>
      <c r="D242" s="312"/>
      <c r="E242" s="312"/>
      <c r="F242" s="312"/>
      <c r="G242" s="312"/>
      <c r="H242" s="312"/>
      <c r="I242" s="312"/>
      <c r="J242" s="312"/>
      <c r="K242" s="312"/>
      <c r="L242" s="312"/>
      <c r="M242" s="312"/>
      <c r="N242" s="312"/>
      <c r="O242" s="312"/>
      <c r="P242" s="312"/>
      <c r="Q242" s="312"/>
      <c r="R242" s="312"/>
      <c r="S242" s="312"/>
      <c r="T242" s="312"/>
      <c r="U242" s="312"/>
      <c r="V242" s="312"/>
      <c r="W242" s="312"/>
      <c r="X242" s="312"/>
      <c r="Y242" s="312"/>
      <c r="Z242" s="312"/>
      <c r="AA242" s="312"/>
      <c r="AB242" s="312"/>
      <c r="AC242" s="312"/>
      <c r="AD242" s="312"/>
      <c r="AE242" s="312"/>
      <c r="AF242" s="312"/>
      <c r="AG242" s="312"/>
      <c r="AH242" s="312"/>
      <c r="AI242" s="312"/>
      <c r="AJ242" s="312"/>
      <c r="AK242" s="312"/>
    </row>
    <row r="243" spans="1:37" x14ac:dyDescent="0.2">
      <c r="A243" s="312"/>
      <c r="B243" s="312"/>
      <c r="C243" s="313"/>
      <c r="D243" s="312"/>
      <c r="E243" s="312"/>
      <c r="F243" s="312"/>
      <c r="G243" s="312"/>
      <c r="H243" s="312"/>
      <c r="I243" s="312"/>
      <c r="J243" s="312"/>
      <c r="K243" s="312"/>
      <c r="L243" s="312"/>
      <c r="M243" s="312"/>
      <c r="N243" s="312"/>
      <c r="O243" s="312"/>
      <c r="P243" s="312"/>
      <c r="Q243" s="312"/>
      <c r="R243" s="312"/>
      <c r="S243" s="312"/>
      <c r="T243" s="312"/>
      <c r="U243" s="312"/>
      <c r="V243" s="312"/>
      <c r="W243" s="312"/>
      <c r="X243" s="312"/>
      <c r="Y243" s="312"/>
      <c r="Z243" s="312"/>
      <c r="AA243" s="312"/>
      <c r="AB243" s="312"/>
      <c r="AC243" s="312"/>
      <c r="AD243" s="312"/>
      <c r="AE243" s="312"/>
      <c r="AF243" s="312"/>
      <c r="AG243" s="312"/>
      <c r="AH243" s="312"/>
      <c r="AI243" s="312"/>
      <c r="AJ243" s="312"/>
      <c r="AK243" s="312"/>
    </row>
    <row r="244" spans="1:37" x14ac:dyDescent="0.2">
      <c r="A244" s="312"/>
      <c r="B244" s="312"/>
      <c r="C244" s="313"/>
      <c r="D244" s="312"/>
      <c r="E244" s="312"/>
      <c r="F244" s="312"/>
      <c r="G244" s="312"/>
      <c r="H244" s="312"/>
      <c r="I244" s="312"/>
      <c r="J244" s="312"/>
      <c r="K244" s="312"/>
      <c r="L244" s="312"/>
      <c r="M244" s="312"/>
      <c r="N244" s="312"/>
      <c r="O244" s="312"/>
      <c r="P244" s="312"/>
      <c r="Q244" s="312"/>
      <c r="R244" s="312"/>
      <c r="S244" s="312"/>
      <c r="T244" s="312"/>
      <c r="U244" s="312"/>
      <c r="V244" s="312"/>
      <c r="W244" s="312"/>
      <c r="X244" s="312"/>
      <c r="Y244" s="312"/>
      <c r="Z244" s="312"/>
      <c r="AA244" s="312"/>
      <c r="AB244" s="312"/>
      <c r="AC244" s="312"/>
      <c r="AD244" s="312"/>
      <c r="AE244" s="312"/>
      <c r="AF244" s="312"/>
      <c r="AG244" s="312"/>
      <c r="AH244" s="312"/>
      <c r="AI244" s="312"/>
      <c r="AJ244" s="312"/>
      <c r="AK244" s="312"/>
    </row>
    <row r="245" spans="1:37" x14ac:dyDescent="0.2">
      <c r="A245" s="312"/>
      <c r="B245" s="312"/>
      <c r="C245" s="313"/>
      <c r="D245" s="312"/>
      <c r="E245" s="312"/>
      <c r="F245" s="312"/>
      <c r="G245" s="312"/>
      <c r="H245" s="312"/>
      <c r="I245" s="312"/>
      <c r="J245" s="312"/>
      <c r="K245" s="312"/>
      <c r="L245" s="312"/>
      <c r="M245" s="312"/>
      <c r="N245" s="312"/>
      <c r="O245" s="312"/>
      <c r="P245" s="312"/>
      <c r="Q245" s="312"/>
      <c r="R245" s="312"/>
      <c r="S245" s="312"/>
      <c r="T245" s="312"/>
      <c r="U245" s="312"/>
      <c r="V245" s="312"/>
      <c r="W245" s="312"/>
      <c r="X245" s="312"/>
      <c r="Y245" s="312"/>
      <c r="Z245" s="312"/>
      <c r="AA245" s="312"/>
      <c r="AB245" s="312"/>
      <c r="AC245" s="312"/>
      <c r="AD245" s="312"/>
      <c r="AE245" s="312"/>
      <c r="AF245" s="312"/>
      <c r="AG245" s="312"/>
      <c r="AH245" s="312"/>
      <c r="AI245" s="312"/>
      <c r="AJ245" s="312"/>
      <c r="AK245" s="312"/>
    </row>
    <row r="246" spans="1:37" x14ac:dyDescent="0.2">
      <c r="A246" s="312"/>
      <c r="B246" s="312"/>
      <c r="C246" s="313"/>
      <c r="D246" s="312"/>
      <c r="E246" s="312"/>
      <c r="F246" s="312"/>
      <c r="G246" s="312"/>
      <c r="H246" s="312"/>
      <c r="I246" s="312"/>
      <c r="J246" s="312"/>
      <c r="K246" s="312"/>
      <c r="L246" s="312"/>
      <c r="M246" s="312"/>
      <c r="N246" s="312"/>
      <c r="O246" s="312"/>
      <c r="P246" s="312"/>
      <c r="Q246" s="312"/>
      <c r="R246" s="312"/>
      <c r="S246" s="312"/>
      <c r="T246" s="312"/>
      <c r="U246" s="312"/>
      <c r="V246" s="312"/>
      <c r="W246" s="312"/>
      <c r="X246" s="312"/>
      <c r="Y246" s="312"/>
      <c r="Z246" s="312"/>
      <c r="AA246" s="312"/>
      <c r="AB246" s="312"/>
      <c r="AC246" s="312"/>
      <c r="AD246" s="312"/>
      <c r="AE246" s="312"/>
      <c r="AF246" s="312"/>
      <c r="AG246" s="312"/>
      <c r="AH246" s="312"/>
      <c r="AI246" s="312"/>
      <c r="AJ246" s="312"/>
      <c r="AK246" s="312"/>
    </row>
    <row r="247" spans="1:37" x14ac:dyDescent="0.2">
      <c r="A247" s="312"/>
      <c r="B247" s="312"/>
      <c r="C247" s="313"/>
      <c r="D247" s="312"/>
      <c r="E247" s="312"/>
      <c r="F247" s="312"/>
      <c r="G247" s="312"/>
      <c r="H247" s="312"/>
      <c r="I247" s="312"/>
      <c r="J247" s="312"/>
      <c r="K247" s="312"/>
      <c r="L247" s="312"/>
      <c r="M247" s="312"/>
      <c r="N247" s="312"/>
      <c r="O247" s="312"/>
      <c r="P247" s="312"/>
      <c r="Q247" s="312"/>
      <c r="R247" s="312"/>
      <c r="S247" s="312"/>
      <c r="T247" s="312"/>
      <c r="U247" s="312"/>
      <c r="V247" s="312"/>
      <c r="W247" s="312"/>
      <c r="X247" s="312"/>
      <c r="Y247" s="312"/>
      <c r="Z247" s="312"/>
      <c r="AA247" s="312"/>
      <c r="AB247" s="312"/>
      <c r="AC247" s="312"/>
      <c r="AD247" s="312"/>
      <c r="AE247" s="312"/>
      <c r="AF247" s="312"/>
      <c r="AG247" s="312"/>
      <c r="AH247" s="312"/>
      <c r="AI247" s="312"/>
      <c r="AJ247" s="312"/>
      <c r="AK247" s="312"/>
    </row>
    <row r="248" spans="1:37" x14ac:dyDescent="0.2">
      <c r="A248" s="312"/>
      <c r="B248" s="312"/>
      <c r="C248" s="313"/>
      <c r="D248" s="312"/>
      <c r="E248" s="312"/>
      <c r="F248" s="312"/>
      <c r="G248" s="312"/>
      <c r="H248" s="312"/>
      <c r="I248" s="312"/>
      <c r="J248" s="312"/>
      <c r="K248" s="312"/>
      <c r="L248" s="312"/>
      <c r="M248" s="312"/>
      <c r="N248" s="312"/>
      <c r="O248" s="312"/>
      <c r="P248" s="312"/>
      <c r="Q248" s="312"/>
      <c r="R248" s="312"/>
      <c r="S248" s="312"/>
      <c r="T248" s="312"/>
      <c r="U248" s="312"/>
      <c r="V248" s="312"/>
      <c r="W248" s="312"/>
      <c r="X248" s="312"/>
      <c r="Y248" s="312"/>
      <c r="Z248" s="312"/>
      <c r="AA248" s="312"/>
      <c r="AB248" s="312"/>
      <c r="AC248" s="312"/>
      <c r="AD248" s="312"/>
      <c r="AE248" s="312"/>
      <c r="AF248" s="312"/>
      <c r="AG248" s="312"/>
      <c r="AH248" s="312"/>
      <c r="AI248" s="312"/>
      <c r="AJ248" s="312"/>
      <c r="AK248" s="312"/>
    </row>
    <row r="249" spans="1:37" x14ac:dyDescent="0.2">
      <c r="A249" s="312"/>
      <c r="B249" s="312"/>
      <c r="C249" s="313"/>
      <c r="D249" s="312"/>
      <c r="E249" s="312"/>
      <c r="F249" s="312"/>
      <c r="G249" s="312"/>
      <c r="H249" s="312"/>
      <c r="I249" s="312"/>
      <c r="J249" s="312"/>
      <c r="K249" s="312"/>
      <c r="L249" s="312"/>
      <c r="M249" s="312"/>
      <c r="N249" s="312"/>
      <c r="O249" s="312"/>
      <c r="P249" s="312"/>
      <c r="Q249" s="312"/>
      <c r="R249" s="312"/>
      <c r="S249" s="312"/>
      <c r="T249" s="312"/>
      <c r="U249" s="312"/>
      <c r="V249" s="312"/>
      <c r="W249" s="312"/>
      <c r="X249" s="312"/>
      <c r="Y249" s="312"/>
      <c r="Z249" s="312"/>
      <c r="AA249" s="312"/>
      <c r="AB249" s="312"/>
      <c r="AC249" s="312"/>
      <c r="AD249" s="312"/>
      <c r="AE249" s="312"/>
      <c r="AF249" s="312"/>
      <c r="AG249" s="312"/>
      <c r="AH249" s="312"/>
      <c r="AI249" s="312"/>
      <c r="AJ249" s="312"/>
      <c r="AK249" s="312"/>
    </row>
    <row r="250" spans="1:37" x14ac:dyDescent="0.2">
      <c r="A250" s="312"/>
      <c r="B250" s="312"/>
      <c r="C250" s="313"/>
      <c r="D250" s="312"/>
      <c r="E250" s="312"/>
      <c r="F250" s="312"/>
      <c r="G250" s="312"/>
      <c r="H250" s="312"/>
      <c r="I250" s="312"/>
      <c r="J250" s="312"/>
      <c r="K250" s="312"/>
      <c r="L250" s="312"/>
      <c r="M250" s="312"/>
      <c r="N250" s="312"/>
      <c r="O250" s="312"/>
      <c r="P250" s="312"/>
      <c r="Q250" s="312"/>
      <c r="R250" s="312"/>
      <c r="S250" s="312"/>
      <c r="T250" s="312"/>
      <c r="U250" s="312"/>
      <c r="V250" s="312"/>
      <c r="W250" s="312"/>
      <c r="X250" s="312"/>
      <c r="Y250" s="312"/>
      <c r="Z250" s="312"/>
      <c r="AA250" s="312"/>
      <c r="AB250" s="312"/>
      <c r="AC250" s="312"/>
      <c r="AD250" s="312"/>
      <c r="AE250" s="312"/>
      <c r="AF250" s="312"/>
      <c r="AG250" s="312"/>
      <c r="AH250" s="312"/>
      <c r="AI250" s="312"/>
      <c r="AJ250" s="312"/>
      <c r="AK250" s="312"/>
    </row>
    <row r="251" spans="1:37" x14ac:dyDescent="0.2">
      <c r="A251" s="312"/>
      <c r="B251" s="312"/>
      <c r="C251" s="313"/>
      <c r="D251" s="312"/>
      <c r="E251" s="312"/>
      <c r="F251" s="312"/>
      <c r="G251" s="312"/>
      <c r="H251" s="312"/>
      <c r="I251" s="312"/>
      <c r="J251" s="312"/>
      <c r="K251" s="312"/>
      <c r="L251" s="312"/>
      <c r="M251" s="312"/>
      <c r="N251" s="312"/>
      <c r="O251" s="312"/>
      <c r="P251" s="312"/>
      <c r="Q251" s="312"/>
      <c r="R251" s="312"/>
      <c r="S251" s="312"/>
      <c r="T251" s="312"/>
      <c r="U251" s="312"/>
      <c r="V251" s="312"/>
      <c r="W251" s="312"/>
      <c r="X251" s="312"/>
      <c r="Y251" s="312"/>
      <c r="Z251" s="312"/>
      <c r="AA251" s="312"/>
      <c r="AB251" s="312"/>
      <c r="AC251" s="312"/>
      <c r="AD251" s="312"/>
      <c r="AE251" s="312"/>
      <c r="AF251" s="312"/>
      <c r="AG251" s="312"/>
      <c r="AH251" s="312"/>
      <c r="AI251" s="312"/>
      <c r="AJ251" s="312"/>
      <c r="AK251" s="312"/>
    </row>
    <row r="252" spans="1:37" x14ac:dyDescent="0.2">
      <c r="A252" s="312"/>
      <c r="B252" s="312"/>
      <c r="C252" s="313"/>
      <c r="D252" s="312"/>
      <c r="E252" s="312"/>
      <c r="F252" s="312"/>
      <c r="G252" s="312"/>
      <c r="H252" s="312"/>
      <c r="I252" s="312"/>
      <c r="J252" s="312"/>
      <c r="K252" s="312"/>
      <c r="L252" s="312"/>
      <c r="M252" s="312"/>
      <c r="N252" s="312"/>
      <c r="O252" s="312"/>
      <c r="P252" s="312"/>
      <c r="Q252" s="312"/>
      <c r="R252" s="312"/>
      <c r="S252" s="312"/>
      <c r="T252" s="312"/>
      <c r="U252" s="312"/>
      <c r="V252" s="312"/>
      <c r="W252" s="312"/>
      <c r="X252" s="312"/>
      <c r="Y252" s="312"/>
      <c r="Z252" s="312"/>
      <c r="AA252" s="312"/>
      <c r="AB252" s="312"/>
      <c r="AC252" s="312"/>
      <c r="AD252" s="312"/>
      <c r="AE252" s="312"/>
      <c r="AF252" s="312"/>
      <c r="AG252" s="312"/>
      <c r="AH252" s="312"/>
      <c r="AI252" s="312"/>
      <c r="AJ252" s="312"/>
      <c r="AK252" s="312"/>
    </row>
    <row r="253" spans="1:37" x14ac:dyDescent="0.2">
      <c r="A253" s="312"/>
      <c r="B253" s="312"/>
      <c r="C253" s="313"/>
      <c r="D253" s="312"/>
      <c r="E253" s="312"/>
      <c r="F253" s="312"/>
      <c r="G253" s="312"/>
      <c r="H253" s="312"/>
      <c r="I253" s="312"/>
      <c r="J253" s="312"/>
      <c r="K253" s="312"/>
      <c r="L253" s="312"/>
      <c r="M253" s="312"/>
      <c r="N253" s="312"/>
      <c r="O253" s="312"/>
      <c r="P253" s="312"/>
      <c r="Q253" s="312"/>
      <c r="R253" s="312"/>
      <c r="S253" s="312"/>
      <c r="T253" s="312"/>
      <c r="U253" s="312"/>
      <c r="V253" s="312"/>
      <c r="W253" s="312"/>
      <c r="X253" s="312"/>
      <c r="Y253" s="312"/>
      <c r="Z253" s="312"/>
      <c r="AA253" s="312"/>
      <c r="AB253" s="312"/>
      <c r="AC253" s="312"/>
      <c r="AD253" s="312"/>
      <c r="AE253" s="312"/>
      <c r="AF253" s="312"/>
      <c r="AG253" s="312"/>
      <c r="AH253" s="312"/>
      <c r="AI253" s="312"/>
      <c r="AJ253" s="312"/>
      <c r="AK253" s="312"/>
    </row>
    <row r="254" spans="1:37" x14ac:dyDescent="0.2">
      <c r="A254" s="312"/>
      <c r="B254" s="312"/>
      <c r="C254" s="313"/>
      <c r="D254" s="312"/>
      <c r="E254" s="312"/>
      <c r="F254" s="312"/>
      <c r="G254" s="312"/>
      <c r="H254" s="312"/>
      <c r="I254" s="312"/>
      <c r="J254" s="312"/>
      <c r="K254" s="312"/>
      <c r="L254" s="312"/>
      <c r="M254" s="312"/>
      <c r="N254" s="312"/>
      <c r="O254" s="312"/>
      <c r="P254" s="312"/>
      <c r="Q254" s="312"/>
      <c r="R254" s="312"/>
      <c r="S254" s="312"/>
      <c r="T254" s="312"/>
      <c r="U254" s="312"/>
      <c r="V254" s="312"/>
      <c r="W254" s="312"/>
      <c r="X254" s="312"/>
      <c r="Y254" s="312"/>
      <c r="Z254" s="312"/>
      <c r="AA254" s="312"/>
      <c r="AB254" s="312"/>
      <c r="AC254" s="312"/>
      <c r="AD254" s="312"/>
      <c r="AE254" s="312"/>
      <c r="AF254" s="312"/>
      <c r="AG254" s="312"/>
      <c r="AH254" s="312"/>
      <c r="AI254" s="312"/>
      <c r="AJ254" s="312"/>
      <c r="AK254" s="312"/>
    </row>
    <row r="255" spans="1:37" x14ac:dyDescent="0.2">
      <c r="A255" s="312"/>
      <c r="B255" s="312"/>
      <c r="C255" s="313"/>
      <c r="D255" s="312"/>
      <c r="E255" s="312"/>
      <c r="F255" s="312"/>
      <c r="G255" s="312"/>
      <c r="H255" s="312"/>
      <c r="I255" s="312"/>
      <c r="J255" s="312"/>
      <c r="K255" s="312"/>
      <c r="L255" s="312"/>
      <c r="M255" s="312"/>
      <c r="N255" s="312"/>
      <c r="O255" s="312"/>
      <c r="P255" s="312"/>
      <c r="Q255" s="312"/>
      <c r="R255" s="312"/>
      <c r="S255" s="312"/>
      <c r="T255" s="312"/>
      <c r="U255" s="312"/>
      <c r="V255" s="312"/>
      <c r="W255" s="312"/>
      <c r="X255" s="312"/>
      <c r="Y255" s="312"/>
      <c r="Z255" s="312"/>
      <c r="AA255" s="312"/>
      <c r="AB255" s="312"/>
      <c r="AC255" s="312"/>
      <c r="AD255" s="312"/>
      <c r="AE255" s="312"/>
      <c r="AF255" s="312"/>
      <c r="AG255" s="312"/>
      <c r="AH255" s="312"/>
      <c r="AI255" s="312"/>
      <c r="AJ255" s="312"/>
      <c r="AK255" s="312"/>
    </row>
    <row r="256" spans="1:37" x14ac:dyDescent="0.2">
      <c r="A256" s="312"/>
      <c r="B256" s="312"/>
      <c r="C256" s="313"/>
      <c r="D256" s="312"/>
      <c r="E256" s="312"/>
      <c r="F256" s="312"/>
      <c r="G256" s="312"/>
      <c r="H256" s="312"/>
      <c r="I256" s="312"/>
      <c r="J256" s="312"/>
      <c r="K256" s="312"/>
      <c r="L256" s="312"/>
      <c r="M256" s="312"/>
      <c r="N256" s="312"/>
      <c r="O256" s="312"/>
      <c r="P256" s="312"/>
      <c r="Q256" s="312"/>
      <c r="R256" s="312"/>
      <c r="S256" s="312"/>
      <c r="T256" s="312"/>
      <c r="U256" s="312"/>
      <c r="V256" s="312"/>
      <c r="W256" s="312"/>
      <c r="X256" s="312"/>
      <c r="Y256" s="312"/>
      <c r="Z256" s="312"/>
      <c r="AA256" s="312"/>
      <c r="AB256" s="312"/>
      <c r="AC256" s="312"/>
      <c r="AD256" s="312"/>
      <c r="AE256" s="312"/>
      <c r="AF256" s="312"/>
      <c r="AG256" s="312"/>
      <c r="AH256" s="312"/>
      <c r="AI256" s="312"/>
      <c r="AJ256" s="312"/>
      <c r="AK256" s="312"/>
    </row>
    <row r="257" spans="1:37" x14ac:dyDescent="0.2">
      <c r="A257" s="312"/>
      <c r="B257" s="312"/>
      <c r="C257" s="313"/>
      <c r="D257" s="312"/>
      <c r="E257" s="312"/>
      <c r="F257" s="312"/>
      <c r="G257" s="312"/>
      <c r="H257" s="312"/>
      <c r="I257" s="312"/>
      <c r="J257" s="312"/>
      <c r="K257" s="312"/>
      <c r="L257" s="312"/>
      <c r="M257" s="312"/>
      <c r="N257" s="312"/>
      <c r="O257" s="312"/>
      <c r="P257" s="312"/>
      <c r="Q257" s="312"/>
      <c r="R257" s="312"/>
      <c r="S257" s="312"/>
      <c r="T257" s="312"/>
      <c r="U257" s="312"/>
      <c r="V257" s="312"/>
      <c r="W257" s="312"/>
      <c r="X257" s="312"/>
      <c r="Y257" s="312"/>
      <c r="Z257" s="312"/>
      <c r="AA257" s="312"/>
      <c r="AB257" s="312"/>
      <c r="AC257" s="312"/>
      <c r="AD257" s="312"/>
      <c r="AE257" s="312"/>
      <c r="AF257" s="312"/>
      <c r="AG257" s="312"/>
      <c r="AH257" s="312"/>
      <c r="AI257" s="312"/>
      <c r="AJ257" s="312"/>
      <c r="AK257" s="312"/>
    </row>
    <row r="258" spans="1:37" x14ac:dyDescent="0.2">
      <c r="A258" s="312"/>
      <c r="B258" s="312"/>
      <c r="C258" s="313"/>
      <c r="D258" s="312"/>
      <c r="E258" s="312"/>
      <c r="F258" s="312"/>
      <c r="G258" s="312"/>
      <c r="H258" s="312"/>
      <c r="I258" s="312"/>
      <c r="J258" s="312"/>
      <c r="K258" s="312"/>
      <c r="L258" s="312"/>
      <c r="M258" s="312"/>
      <c r="N258" s="312"/>
      <c r="O258" s="312"/>
      <c r="P258" s="312"/>
      <c r="Q258" s="312"/>
      <c r="R258" s="312"/>
      <c r="S258" s="312"/>
      <c r="T258" s="312"/>
      <c r="U258" s="312"/>
      <c r="V258" s="312"/>
      <c r="W258" s="312"/>
      <c r="X258" s="312"/>
      <c r="Y258" s="312"/>
      <c r="Z258" s="312"/>
      <c r="AA258" s="312"/>
      <c r="AB258" s="312"/>
      <c r="AC258" s="312"/>
      <c r="AD258" s="312"/>
      <c r="AE258" s="312"/>
      <c r="AF258" s="312"/>
      <c r="AG258" s="312"/>
      <c r="AH258" s="312"/>
      <c r="AI258" s="312"/>
      <c r="AJ258" s="312"/>
      <c r="AK258" s="312"/>
    </row>
    <row r="259" spans="1:37" x14ac:dyDescent="0.2">
      <c r="A259" s="312"/>
      <c r="B259" s="312"/>
      <c r="C259" s="313"/>
      <c r="D259" s="312"/>
      <c r="E259" s="312"/>
      <c r="F259" s="312"/>
      <c r="G259" s="312"/>
      <c r="H259" s="312"/>
      <c r="I259" s="312"/>
      <c r="J259" s="312"/>
      <c r="K259" s="312"/>
      <c r="L259" s="312"/>
      <c r="M259" s="312"/>
      <c r="N259" s="312"/>
      <c r="O259" s="312"/>
      <c r="P259" s="312"/>
      <c r="Q259" s="312"/>
      <c r="R259" s="312"/>
      <c r="S259" s="312"/>
      <c r="T259" s="312"/>
      <c r="U259" s="312"/>
      <c r="V259" s="312"/>
      <c r="W259" s="312"/>
      <c r="X259" s="312"/>
      <c r="Y259" s="312"/>
      <c r="Z259" s="312"/>
      <c r="AA259" s="312"/>
      <c r="AB259" s="312"/>
      <c r="AC259" s="312"/>
      <c r="AD259" s="312"/>
      <c r="AE259" s="312"/>
      <c r="AF259" s="312"/>
      <c r="AG259" s="312"/>
      <c r="AH259" s="312"/>
      <c r="AI259" s="312"/>
      <c r="AJ259" s="312"/>
      <c r="AK259" s="312"/>
    </row>
    <row r="260" spans="1:37" x14ac:dyDescent="0.2">
      <c r="A260" s="312"/>
      <c r="B260" s="312"/>
      <c r="C260" s="313"/>
      <c r="D260" s="312"/>
      <c r="E260" s="312"/>
      <c r="F260" s="312"/>
      <c r="G260" s="312"/>
      <c r="H260" s="312"/>
      <c r="I260" s="312"/>
      <c r="J260" s="312"/>
      <c r="K260" s="312"/>
      <c r="L260" s="312"/>
      <c r="M260" s="312"/>
      <c r="N260" s="312"/>
      <c r="O260" s="312"/>
      <c r="P260" s="312"/>
      <c r="Q260" s="312"/>
      <c r="R260" s="312"/>
      <c r="S260" s="312"/>
      <c r="T260" s="312"/>
      <c r="U260" s="312"/>
      <c r="V260" s="312"/>
      <c r="W260" s="312"/>
      <c r="X260" s="312"/>
      <c r="Y260" s="312"/>
      <c r="Z260" s="312"/>
      <c r="AA260" s="312"/>
      <c r="AB260" s="312"/>
      <c r="AC260" s="312"/>
      <c r="AD260" s="312"/>
      <c r="AE260" s="312"/>
      <c r="AF260" s="312"/>
      <c r="AG260" s="312"/>
      <c r="AH260" s="312"/>
      <c r="AI260" s="312"/>
      <c r="AJ260" s="312"/>
      <c r="AK260" s="312"/>
    </row>
    <row r="261" spans="1:37" x14ac:dyDescent="0.2">
      <c r="A261" s="312"/>
      <c r="B261" s="312"/>
      <c r="C261" s="313"/>
      <c r="D261" s="312"/>
      <c r="E261" s="312"/>
      <c r="F261" s="312"/>
      <c r="G261" s="312"/>
      <c r="H261" s="312"/>
      <c r="I261" s="312"/>
      <c r="J261" s="312"/>
      <c r="K261" s="312"/>
      <c r="L261" s="312"/>
      <c r="M261" s="312"/>
      <c r="N261" s="312"/>
      <c r="O261" s="312"/>
      <c r="P261" s="312"/>
      <c r="Q261" s="312"/>
      <c r="R261" s="312"/>
      <c r="S261" s="312"/>
      <c r="T261" s="312"/>
      <c r="U261" s="312"/>
      <c r="V261" s="312"/>
      <c r="W261" s="312"/>
      <c r="X261" s="312"/>
      <c r="Y261" s="312"/>
      <c r="Z261" s="312"/>
      <c r="AA261" s="312"/>
      <c r="AB261" s="312"/>
      <c r="AC261" s="312"/>
      <c r="AD261" s="312"/>
      <c r="AE261" s="312"/>
      <c r="AF261" s="312"/>
      <c r="AG261" s="312"/>
      <c r="AH261" s="312"/>
      <c r="AI261" s="312"/>
      <c r="AJ261" s="312"/>
      <c r="AK261" s="312"/>
    </row>
    <row r="262" spans="1:37" x14ac:dyDescent="0.2">
      <c r="A262" s="312"/>
      <c r="B262" s="312"/>
      <c r="C262" s="313"/>
      <c r="D262" s="312"/>
      <c r="E262" s="312"/>
      <c r="F262" s="312"/>
      <c r="G262" s="312"/>
      <c r="H262" s="312"/>
      <c r="I262" s="312"/>
      <c r="J262" s="312"/>
      <c r="K262" s="312"/>
      <c r="L262" s="312"/>
      <c r="M262" s="312"/>
      <c r="N262" s="312"/>
      <c r="O262" s="312"/>
      <c r="P262" s="312"/>
      <c r="Q262" s="312"/>
      <c r="R262" s="312"/>
      <c r="S262" s="312"/>
      <c r="T262" s="312"/>
      <c r="U262" s="312"/>
      <c r="V262" s="312"/>
      <c r="W262" s="312"/>
      <c r="X262" s="312"/>
      <c r="Y262" s="312"/>
      <c r="Z262" s="312"/>
      <c r="AA262" s="312"/>
      <c r="AB262" s="312"/>
      <c r="AC262" s="312"/>
      <c r="AD262" s="312"/>
      <c r="AE262" s="312"/>
      <c r="AF262" s="312"/>
      <c r="AG262" s="312"/>
      <c r="AH262" s="312"/>
      <c r="AI262" s="312"/>
      <c r="AJ262" s="312"/>
      <c r="AK262" s="312"/>
    </row>
    <row r="263" spans="1:37" x14ac:dyDescent="0.2">
      <c r="A263" s="312"/>
      <c r="B263" s="312"/>
      <c r="C263" s="313"/>
      <c r="D263" s="312"/>
      <c r="E263" s="312"/>
      <c r="F263" s="312"/>
      <c r="G263" s="312"/>
      <c r="H263" s="312"/>
      <c r="I263" s="312"/>
      <c r="J263" s="312"/>
      <c r="K263" s="312"/>
      <c r="L263" s="312"/>
      <c r="M263" s="312"/>
      <c r="N263" s="312"/>
      <c r="O263" s="312"/>
      <c r="P263" s="312"/>
      <c r="Q263" s="312"/>
      <c r="R263" s="312"/>
      <c r="S263" s="312"/>
      <c r="T263" s="312"/>
      <c r="U263" s="312"/>
      <c r="V263" s="312"/>
      <c r="W263" s="312"/>
      <c r="X263" s="312"/>
      <c r="Y263" s="312"/>
      <c r="Z263" s="312"/>
      <c r="AA263" s="312"/>
      <c r="AB263" s="312"/>
      <c r="AC263" s="312"/>
      <c r="AD263" s="312"/>
      <c r="AE263" s="312"/>
      <c r="AF263" s="312"/>
      <c r="AG263" s="312"/>
      <c r="AH263" s="312"/>
      <c r="AI263" s="312"/>
      <c r="AJ263" s="312"/>
      <c r="AK263" s="312"/>
    </row>
    <row r="264" spans="1:37" x14ac:dyDescent="0.2">
      <c r="A264" s="312"/>
      <c r="B264" s="312"/>
      <c r="C264" s="313"/>
      <c r="D264" s="312"/>
      <c r="E264" s="312"/>
      <c r="F264" s="312"/>
      <c r="G264" s="312"/>
      <c r="H264" s="312"/>
      <c r="I264" s="312"/>
      <c r="J264" s="312"/>
      <c r="K264" s="312"/>
      <c r="L264" s="312"/>
      <c r="M264" s="312"/>
      <c r="N264" s="312"/>
      <c r="O264" s="312"/>
      <c r="P264" s="312"/>
      <c r="Q264" s="312"/>
      <c r="R264" s="312"/>
      <c r="S264" s="312"/>
      <c r="T264" s="312"/>
      <c r="U264" s="312"/>
      <c r="V264" s="312"/>
      <c r="W264" s="312"/>
      <c r="X264" s="312"/>
      <c r="Y264" s="312"/>
      <c r="Z264" s="312"/>
      <c r="AA264" s="312"/>
      <c r="AB264" s="312"/>
      <c r="AC264" s="312"/>
      <c r="AD264" s="312"/>
      <c r="AE264" s="312"/>
      <c r="AF264" s="312"/>
      <c r="AG264" s="312"/>
      <c r="AH264" s="312"/>
      <c r="AI264" s="312"/>
      <c r="AJ264" s="312"/>
      <c r="AK264" s="312"/>
    </row>
    <row r="265" spans="1:37" x14ac:dyDescent="0.2">
      <c r="A265" s="312"/>
      <c r="B265" s="312"/>
      <c r="C265" s="313"/>
      <c r="D265" s="312"/>
      <c r="E265" s="312"/>
      <c r="F265" s="312"/>
      <c r="G265" s="312"/>
      <c r="H265" s="312"/>
      <c r="I265" s="312"/>
      <c r="J265" s="312"/>
      <c r="K265" s="312"/>
      <c r="L265" s="312"/>
      <c r="M265" s="312"/>
      <c r="N265" s="312"/>
      <c r="O265" s="312"/>
      <c r="P265" s="312"/>
      <c r="Q265" s="312"/>
      <c r="R265" s="312"/>
      <c r="S265" s="312"/>
      <c r="T265" s="312"/>
      <c r="U265" s="312"/>
      <c r="V265" s="312"/>
      <c r="W265" s="312"/>
      <c r="X265" s="312"/>
      <c r="Y265" s="312"/>
      <c r="Z265" s="312"/>
      <c r="AA265" s="312"/>
      <c r="AB265" s="312"/>
      <c r="AC265" s="312"/>
      <c r="AD265" s="312"/>
      <c r="AE265" s="312"/>
      <c r="AF265" s="312"/>
      <c r="AG265" s="312"/>
      <c r="AH265" s="312"/>
      <c r="AI265" s="312"/>
      <c r="AJ265" s="312"/>
      <c r="AK265" s="312"/>
    </row>
    <row r="266" spans="1:37" x14ac:dyDescent="0.2">
      <c r="A266" s="312"/>
      <c r="B266" s="312"/>
      <c r="C266" s="313"/>
      <c r="D266" s="312"/>
      <c r="E266" s="312"/>
      <c r="F266" s="312"/>
      <c r="G266" s="312"/>
      <c r="H266" s="312"/>
      <c r="I266" s="312"/>
      <c r="J266" s="312"/>
      <c r="K266" s="312"/>
      <c r="L266" s="312"/>
      <c r="M266" s="312"/>
      <c r="N266" s="312"/>
      <c r="O266" s="312"/>
      <c r="P266" s="312"/>
      <c r="Q266" s="312"/>
      <c r="R266" s="312"/>
      <c r="S266" s="312"/>
      <c r="T266" s="312"/>
      <c r="U266" s="312"/>
      <c r="V266" s="312"/>
      <c r="W266" s="312"/>
      <c r="X266" s="312"/>
      <c r="Y266" s="312"/>
      <c r="Z266" s="312"/>
      <c r="AA266" s="312"/>
      <c r="AB266" s="312"/>
      <c r="AC266" s="312"/>
      <c r="AD266" s="312"/>
      <c r="AE266" s="312"/>
      <c r="AF266" s="312"/>
      <c r="AG266" s="312"/>
      <c r="AH266" s="312"/>
      <c r="AI266" s="312"/>
      <c r="AJ266" s="312"/>
      <c r="AK266" s="312"/>
    </row>
    <row r="267" spans="1:37" x14ac:dyDescent="0.2">
      <c r="A267" s="312"/>
      <c r="B267" s="312"/>
      <c r="C267" s="313"/>
      <c r="D267" s="312"/>
      <c r="E267" s="312"/>
      <c r="F267" s="312"/>
      <c r="G267" s="312"/>
      <c r="H267" s="312"/>
      <c r="I267" s="312"/>
      <c r="J267" s="312"/>
      <c r="K267" s="312"/>
      <c r="L267" s="312"/>
      <c r="M267" s="312"/>
      <c r="N267" s="312"/>
      <c r="O267" s="312"/>
      <c r="P267" s="312"/>
      <c r="Q267" s="312"/>
      <c r="R267" s="312"/>
      <c r="S267" s="312"/>
      <c r="T267" s="312"/>
      <c r="U267" s="312"/>
      <c r="V267" s="312"/>
      <c r="W267" s="312"/>
      <c r="X267" s="312"/>
      <c r="Y267" s="312"/>
      <c r="Z267" s="312"/>
      <c r="AA267" s="312"/>
      <c r="AB267" s="312"/>
      <c r="AC267" s="312"/>
      <c r="AD267" s="312"/>
      <c r="AE267" s="312"/>
      <c r="AF267" s="312"/>
      <c r="AG267" s="312"/>
      <c r="AH267" s="312"/>
      <c r="AI267" s="312"/>
      <c r="AJ267" s="312"/>
      <c r="AK267" s="312"/>
    </row>
    <row r="268" spans="1:37" x14ac:dyDescent="0.2">
      <c r="A268" s="312"/>
      <c r="B268" s="312"/>
      <c r="C268" s="313"/>
      <c r="D268" s="312"/>
      <c r="E268" s="312"/>
      <c r="F268" s="312"/>
      <c r="G268" s="312"/>
      <c r="H268" s="312"/>
      <c r="I268" s="312"/>
      <c r="J268" s="312"/>
      <c r="K268" s="312"/>
      <c r="L268" s="312"/>
      <c r="M268" s="312"/>
      <c r="N268" s="312"/>
      <c r="O268" s="312"/>
      <c r="P268" s="312"/>
      <c r="Q268" s="312"/>
      <c r="R268" s="312"/>
      <c r="S268" s="312"/>
      <c r="T268" s="312"/>
      <c r="U268" s="312"/>
      <c r="V268" s="312"/>
      <c r="W268" s="312"/>
      <c r="X268" s="312"/>
      <c r="Y268" s="312"/>
      <c r="Z268" s="312"/>
      <c r="AA268" s="312"/>
      <c r="AB268" s="312"/>
      <c r="AC268" s="312"/>
      <c r="AD268" s="312"/>
      <c r="AE268" s="312"/>
      <c r="AF268" s="312"/>
      <c r="AG268" s="312"/>
      <c r="AH268" s="312"/>
      <c r="AI268" s="312"/>
      <c r="AJ268" s="312"/>
      <c r="AK268" s="312"/>
    </row>
    <row r="269" spans="1:37" x14ac:dyDescent="0.2">
      <c r="A269" s="312"/>
      <c r="B269" s="312"/>
      <c r="C269" s="313"/>
      <c r="D269" s="312"/>
      <c r="E269" s="312"/>
      <c r="F269" s="312"/>
      <c r="G269" s="312"/>
      <c r="H269" s="312"/>
      <c r="I269" s="312"/>
      <c r="J269" s="312"/>
      <c r="K269" s="312"/>
      <c r="L269" s="312"/>
      <c r="M269" s="312"/>
      <c r="N269" s="312"/>
      <c r="O269" s="312"/>
      <c r="P269" s="312"/>
      <c r="Q269" s="312"/>
      <c r="R269" s="312"/>
      <c r="S269" s="312"/>
      <c r="T269" s="312"/>
      <c r="U269" s="312"/>
      <c r="V269" s="312"/>
      <c r="W269" s="312"/>
      <c r="X269" s="312"/>
      <c r="Y269" s="312"/>
      <c r="Z269" s="312"/>
      <c r="AA269" s="312"/>
      <c r="AB269" s="312"/>
      <c r="AC269" s="312"/>
      <c r="AD269" s="312"/>
      <c r="AE269" s="312"/>
      <c r="AF269" s="312"/>
      <c r="AG269" s="312"/>
      <c r="AH269" s="312"/>
      <c r="AI269" s="312"/>
      <c r="AJ269" s="312"/>
      <c r="AK269" s="312"/>
    </row>
    <row r="270" spans="1:37" x14ac:dyDescent="0.2">
      <c r="A270" s="312"/>
      <c r="B270" s="312"/>
      <c r="C270" s="313"/>
      <c r="D270" s="312"/>
      <c r="E270" s="312"/>
      <c r="F270" s="312"/>
      <c r="G270" s="312"/>
      <c r="H270" s="312"/>
      <c r="I270" s="312"/>
      <c r="J270" s="312"/>
      <c r="K270" s="312"/>
      <c r="L270" s="312"/>
      <c r="M270" s="312"/>
      <c r="N270" s="312"/>
      <c r="O270" s="312"/>
      <c r="P270" s="312"/>
      <c r="Q270" s="312"/>
      <c r="R270" s="312"/>
      <c r="S270" s="312"/>
      <c r="T270" s="312"/>
      <c r="U270" s="312"/>
      <c r="V270" s="312"/>
      <c r="W270" s="312"/>
      <c r="X270" s="312"/>
      <c r="Y270" s="312"/>
      <c r="Z270" s="312"/>
      <c r="AA270" s="312"/>
      <c r="AB270" s="312"/>
      <c r="AC270" s="312"/>
      <c r="AD270" s="312"/>
      <c r="AE270" s="312"/>
      <c r="AF270" s="312"/>
      <c r="AG270" s="312"/>
      <c r="AH270" s="312"/>
      <c r="AI270" s="312"/>
      <c r="AJ270" s="312"/>
      <c r="AK270" s="312"/>
    </row>
    <row r="271" spans="1:37" x14ac:dyDescent="0.2">
      <c r="A271" s="312"/>
      <c r="B271" s="312"/>
      <c r="C271" s="313"/>
      <c r="D271" s="312"/>
      <c r="E271" s="312"/>
      <c r="F271" s="312"/>
      <c r="G271" s="312"/>
      <c r="H271" s="312"/>
      <c r="I271" s="312"/>
      <c r="J271" s="312"/>
      <c r="K271" s="312"/>
      <c r="L271" s="312"/>
      <c r="M271" s="312"/>
      <c r="N271" s="312"/>
      <c r="O271" s="312"/>
      <c r="P271" s="312"/>
      <c r="Q271" s="312"/>
      <c r="R271" s="312"/>
      <c r="S271" s="312"/>
      <c r="T271" s="312"/>
      <c r="U271" s="312"/>
      <c r="V271" s="312"/>
      <c r="W271" s="312"/>
      <c r="X271" s="312"/>
      <c r="Y271" s="312"/>
      <c r="Z271" s="312"/>
      <c r="AA271" s="312"/>
      <c r="AB271" s="312"/>
      <c r="AC271" s="312"/>
      <c r="AD271" s="312"/>
      <c r="AE271" s="312"/>
      <c r="AF271" s="312"/>
      <c r="AG271" s="312"/>
      <c r="AH271" s="312"/>
      <c r="AI271" s="312"/>
      <c r="AJ271" s="312"/>
      <c r="AK271" s="312"/>
    </row>
    <row r="272" spans="1:37" x14ac:dyDescent="0.2">
      <c r="A272" s="312"/>
      <c r="B272" s="312"/>
      <c r="C272" s="313"/>
      <c r="D272" s="312"/>
      <c r="E272" s="312"/>
      <c r="F272" s="312"/>
      <c r="G272" s="312"/>
      <c r="H272" s="312"/>
      <c r="I272" s="312"/>
      <c r="J272" s="312"/>
      <c r="K272" s="312"/>
      <c r="L272" s="312"/>
      <c r="M272" s="312"/>
      <c r="N272" s="312"/>
      <c r="O272" s="312"/>
      <c r="P272" s="312"/>
      <c r="Q272" s="312"/>
      <c r="R272" s="312"/>
      <c r="S272" s="312"/>
      <c r="T272" s="312"/>
      <c r="U272" s="312"/>
      <c r="V272" s="312"/>
      <c r="W272" s="312"/>
      <c r="X272" s="312"/>
      <c r="Y272" s="312"/>
      <c r="Z272" s="312"/>
      <c r="AA272" s="312"/>
      <c r="AB272" s="312"/>
      <c r="AC272" s="312"/>
      <c r="AD272" s="312"/>
      <c r="AE272" s="312"/>
      <c r="AF272" s="312"/>
      <c r="AG272" s="312"/>
      <c r="AH272" s="312"/>
      <c r="AI272" s="312"/>
      <c r="AJ272" s="312"/>
      <c r="AK272" s="312"/>
    </row>
    <row r="273" spans="1:37" x14ac:dyDescent="0.2">
      <c r="A273" s="312"/>
      <c r="B273" s="312"/>
      <c r="C273" s="313"/>
      <c r="D273" s="312"/>
      <c r="E273" s="312"/>
      <c r="F273" s="312"/>
      <c r="G273" s="312"/>
      <c r="H273" s="312"/>
      <c r="I273" s="312"/>
      <c r="J273" s="312"/>
      <c r="K273" s="312"/>
      <c r="L273" s="312"/>
      <c r="M273" s="312"/>
      <c r="N273" s="312"/>
      <c r="O273" s="312"/>
      <c r="P273" s="312"/>
      <c r="Q273" s="312"/>
      <c r="R273" s="312"/>
      <c r="S273" s="312"/>
      <c r="T273" s="312"/>
      <c r="U273" s="312"/>
      <c r="V273" s="312"/>
      <c r="W273" s="312"/>
      <c r="X273" s="312"/>
      <c r="Y273" s="312"/>
      <c r="Z273" s="312"/>
      <c r="AA273" s="312"/>
      <c r="AB273" s="312"/>
      <c r="AC273" s="312"/>
      <c r="AD273" s="312"/>
      <c r="AE273" s="312"/>
      <c r="AF273" s="312"/>
      <c r="AG273" s="312"/>
      <c r="AH273" s="312"/>
      <c r="AI273" s="312"/>
      <c r="AJ273" s="312"/>
      <c r="AK273" s="312"/>
    </row>
    <row r="274" spans="1:37" x14ac:dyDescent="0.2">
      <c r="A274" s="312"/>
      <c r="B274" s="312"/>
      <c r="C274" s="313"/>
      <c r="D274" s="312"/>
      <c r="E274" s="312"/>
      <c r="F274" s="312"/>
      <c r="G274" s="312"/>
      <c r="H274" s="312"/>
      <c r="I274" s="312"/>
      <c r="J274" s="312"/>
      <c r="K274" s="312"/>
      <c r="L274" s="312"/>
      <c r="M274" s="312"/>
      <c r="N274" s="312"/>
      <c r="O274" s="312"/>
      <c r="P274" s="312"/>
      <c r="Q274" s="312"/>
      <c r="R274" s="312"/>
      <c r="S274" s="312"/>
      <c r="T274" s="312"/>
      <c r="U274" s="312"/>
      <c r="V274" s="312"/>
      <c r="W274" s="312"/>
      <c r="X274" s="312"/>
      <c r="Y274" s="312"/>
      <c r="Z274" s="312"/>
      <c r="AA274" s="312"/>
      <c r="AB274" s="312"/>
      <c r="AC274" s="312"/>
      <c r="AD274" s="312"/>
      <c r="AE274" s="312"/>
      <c r="AF274" s="312"/>
      <c r="AG274" s="312"/>
      <c r="AH274" s="312"/>
      <c r="AI274" s="312"/>
      <c r="AJ274" s="312"/>
      <c r="AK274" s="312"/>
    </row>
    <row r="275" spans="1:37" x14ac:dyDescent="0.2">
      <c r="A275" s="312"/>
      <c r="B275" s="312"/>
      <c r="C275" s="313"/>
      <c r="D275" s="312"/>
      <c r="E275" s="312"/>
      <c r="F275" s="312"/>
      <c r="G275" s="312"/>
      <c r="H275" s="312"/>
      <c r="I275" s="312"/>
      <c r="J275" s="312"/>
      <c r="K275" s="312"/>
      <c r="L275" s="312"/>
      <c r="M275" s="312"/>
      <c r="N275" s="312"/>
      <c r="O275" s="312"/>
      <c r="P275" s="312"/>
      <c r="Q275" s="312"/>
      <c r="R275" s="312"/>
      <c r="S275" s="312"/>
      <c r="T275" s="312"/>
      <c r="U275" s="312"/>
      <c r="V275" s="312"/>
      <c r="W275" s="312"/>
      <c r="X275" s="312"/>
      <c r="Y275" s="312"/>
      <c r="Z275" s="312"/>
      <c r="AA275" s="312"/>
      <c r="AB275" s="312"/>
      <c r="AC275" s="312"/>
      <c r="AD275" s="312"/>
      <c r="AE275" s="312"/>
      <c r="AF275" s="312"/>
      <c r="AG275" s="312"/>
      <c r="AH275" s="312"/>
      <c r="AI275" s="312"/>
      <c r="AJ275" s="312"/>
      <c r="AK275" s="312"/>
    </row>
    <row r="276" spans="1:37" x14ac:dyDescent="0.2">
      <c r="A276" s="312"/>
      <c r="B276" s="312"/>
      <c r="C276" s="313"/>
      <c r="D276" s="312"/>
      <c r="E276" s="312"/>
      <c r="F276" s="312"/>
      <c r="G276" s="312"/>
      <c r="H276" s="312"/>
      <c r="I276" s="312"/>
      <c r="J276" s="312"/>
      <c r="K276" s="312"/>
      <c r="L276" s="312"/>
      <c r="M276" s="312"/>
      <c r="N276" s="312"/>
      <c r="O276" s="312"/>
      <c r="P276" s="312"/>
      <c r="Q276" s="312"/>
      <c r="R276" s="312"/>
      <c r="S276" s="312"/>
      <c r="T276" s="312"/>
      <c r="U276" s="312"/>
      <c r="V276" s="312"/>
      <c r="W276" s="312"/>
      <c r="X276" s="312"/>
      <c r="Y276" s="312"/>
      <c r="Z276" s="312"/>
      <c r="AA276" s="312"/>
      <c r="AB276" s="312"/>
      <c r="AC276" s="312"/>
      <c r="AD276" s="312"/>
      <c r="AE276" s="312"/>
      <c r="AF276" s="312"/>
      <c r="AG276" s="312"/>
      <c r="AH276" s="312"/>
      <c r="AI276" s="312"/>
      <c r="AJ276" s="312"/>
      <c r="AK276" s="312"/>
    </row>
    <row r="277" spans="1:37" x14ac:dyDescent="0.2">
      <c r="A277" s="312"/>
      <c r="B277" s="312"/>
      <c r="C277" s="313"/>
      <c r="D277" s="312"/>
      <c r="E277" s="312"/>
      <c r="F277" s="312"/>
      <c r="G277" s="312"/>
      <c r="H277" s="312"/>
      <c r="I277" s="312"/>
      <c r="J277" s="312"/>
      <c r="K277" s="312"/>
      <c r="L277" s="312"/>
      <c r="M277" s="312"/>
      <c r="N277" s="312"/>
      <c r="O277" s="312"/>
      <c r="P277" s="312"/>
      <c r="Q277" s="312"/>
      <c r="R277" s="312"/>
      <c r="S277" s="312"/>
      <c r="T277" s="312"/>
      <c r="U277" s="312"/>
      <c r="V277" s="312"/>
      <c r="W277" s="312"/>
      <c r="X277" s="312"/>
      <c r="Y277" s="312"/>
      <c r="Z277" s="312"/>
      <c r="AA277" s="312"/>
      <c r="AB277" s="312"/>
      <c r="AC277" s="312"/>
      <c r="AD277" s="312"/>
      <c r="AE277" s="312"/>
      <c r="AF277" s="312"/>
      <c r="AG277" s="312"/>
      <c r="AH277" s="312"/>
      <c r="AI277" s="312"/>
      <c r="AJ277" s="312"/>
      <c r="AK277" s="312"/>
    </row>
    <row r="278" spans="1:37" x14ac:dyDescent="0.2">
      <c r="A278" s="312"/>
      <c r="B278" s="312"/>
      <c r="C278" s="313"/>
      <c r="D278" s="312"/>
      <c r="E278" s="312"/>
      <c r="F278" s="312"/>
      <c r="G278" s="312"/>
      <c r="H278" s="312"/>
      <c r="I278" s="312"/>
      <c r="J278" s="312"/>
      <c r="K278" s="312"/>
      <c r="L278" s="312"/>
      <c r="M278" s="312"/>
      <c r="N278" s="312"/>
      <c r="O278" s="312"/>
      <c r="P278" s="312"/>
      <c r="Q278" s="312"/>
      <c r="R278" s="312"/>
      <c r="S278" s="312"/>
      <c r="T278" s="312"/>
      <c r="U278" s="312"/>
      <c r="V278" s="312"/>
      <c r="W278" s="312"/>
      <c r="X278" s="312"/>
      <c r="Y278" s="312"/>
      <c r="Z278" s="312"/>
      <c r="AA278" s="312"/>
      <c r="AB278" s="312"/>
      <c r="AC278" s="312"/>
      <c r="AD278" s="312"/>
      <c r="AE278" s="312"/>
      <c r="AF278" s="312"/>
      <c r="AG278" s="312"/>
      <c r="AH278" s="312"/>
      <c r="AI278" s="312"/>
      <c r="AJ278" s="312"/>
      <c r="AK278" s="312"/>
    </row>
    <row r="279" spans="1:37" x14ac:dyDescent="0.2">
      <c r="A279" s="312"/>
      <c r="B279" s="312"/>
      <c r="C279" s="313"/>
      <c r="D279" s="312"/>
      <c r="E279" s="312"/>
      <c r="F279" s="312"/>
      <c r="G279" s="312"/>
      <c r="H279" s="312"/>
      <c r="I279" s="312"/>
      <c r="J279" s="312"/>
      <c r="K279" s="312"/>
      <c r="L279" s="312"/>
      <c r="M279" s="312"/>
      <c r="N279" s="312"/>
      <c r="O279" s="312"/>
      <c r="P279" s="312"/>
      <c r="Q279" s="312"/>
      <c r="R279" s="312"/>
      <c r="S279" s="312"/>
      <c r="T279" s="312"/>
      <c r="U279" s="312"/>
      <c r="V279" s="312"/>
      <c r="W279" s="312"/>
      <c r="X279" s="312"/>
      <c r="Y279" s="312"/>
      <c r="Z279" s="312"/>
      <c r="AA279" s="312"/>
      <c r="AB279" s="312"/>
      <c r="AC279" s="312"/>
      <c r="AD279" s="312"/>
      <c r="AE279" s="312"/>
      <c r="AF279" s="312"/>
      <c r="AG279" s="312"/>
      <c r="AH279" s="312"/>
      <c r="AI279" s="312"/>
      <c r="AJ279" s="312"/>
      <c r="AK279" s="312"/>
    </row>
    <row r="280" spans="1:37" x14ac:dyDescent="0.2">
      <c r="A280" s="312"/>
      <c r="B280" s="312"/>
      <c r="C280" s="313"/>
      <c r="D280" s="312"/>
      <c r="E280" s="312"/>
      <c r="F280" s="312"/>
      <c r="G280" s="312"/>
      <c r="H280" s="312"/>
      <c r="I280" s="312"/>
      <c r="J280" s="312"/>
      <c r="K280" s="312"/>
      <c r="L280" s="312"/>
      <c r="M280" s="312"/>
      <c r="N280" s="312"/>
      <c r="O280" s="312"/>
      <c r="P280" s="312"/>
      <c r="Q280" s="312"/>
      <c r="R280" s="312"/>
      <c r="S280" s="312"/>
      <c r="T280" s="312"/>
      <c r="U280" s="312"/>
      <c r="V280" s="312"/>
      <c r="W280" s="312"/>
      <c r="X280" s="312"/>
      <c r="Y280" s="312"/>
      <c r="Z280" s="312"/>
      <c r="AA280" s="312"/>
      <c r="AB280" s="312"/>
      <c r="AC280" s="312"/>
      <c r="AD280" s="312"/>
      <c r="AE280" s="312"/>
      <c r="AF280" s="312"/>
      <c r="AG280" s="312"/>
      <c r="AH280" s="312"/>
      <c r="AI280" s="312"/>
      <c r="AJ280" s="312"/>
      <c r="AK280" s="312"/>
    </row>
    <row r="281" spans="1:37" x14ac:dyDescent="0.2">
      <c r="A281" s="312"/>
      <c r="B281" s="312"/>
      <c r="C281" s="313"/>
      <c r="D281" s="312"/>
      <c r="E281" s="312"/>
      <c r="F281" s="312"/>
      <c r="G281" s="312"/>
      <c r="H281" s="312"/>
      <c r="I281" s="312"/>
      <c r="J281" s="312"/>
      <c r="K281" s="312"/>
      <c r="L281" s="312"/>
      <c r="M281" s="312"/>
      <c r="N281" s="312"/>
      <c r="O281" s="312"/>
      <c r="P281" s="312"/>
      <c r="Q281" s="312"/>
      <c r="R281" s="312"/>
      <c r="S281" s="312"/>
      <c r="T281" s="312"/>
      <c r="U281" s="312"/>
      <c r="V281" s="312"/>
      <c r="W281" s="312"/>
      <c r="X281" s="312"/>
      <c r="Y281" s="312"/>
      <c r="Z281" s="312"/>
      <c r="AA281" s="312"/>
      <c r="AB281" s="312"/>
      <c r="AC281" s="312"/>
      <c r="AD281" s="312"/>
      <c r="AE281" s="312"/>
      <c r="AF281" s="312"/>
      <c r="AG281" s="312"/>
      <c r="AH281" s="312"/>
      <c r="AI281" s="312"/>
      <c r="AJ281" s="312"/>
      <c r="AK281" s="312"/>
    </row>
    <row r="282" spans="1:37" x14ac:dyDescent="0.2">
      <c r="A282" s="312"/>
      <c r="B282" s="312"/>
      <c r="C282" s="313"/>
      <c r="D282" s="312"/>
      <c r="E282" s="312"/>
      <c r="F282" s="312"/>
      <c r="G282" s="312"/>
      <c r="H282" s="312"/>
      <c r="I282" s="312"/>
      <c r="J282" s="312"/>
      <c r="K282" s="312"/>
      <c r="L282" s="312"/>
      <c r="M282" s="312"/>
      <c r="N282" s="312"/>
      <c r="O282" s="312"/>
      <c r="P282" s="312"/>
      <c r="Q282" s="312"/>
      <c r="R282" s="312"/>
      <c r="S282" s="312"/>
      <c r="T282" s="312"/>
      <c r="U282" s="312"/>
      <c r="V282" s="312"/>
      <c r="W282" s="312"/>
      <c r="X282" s="312"/>
      <c r="Y282" s="312"/>
      <c r="Z282" s="312"/>
      <c r="AA282" s="312"/>
      <c r="AB282" s="312"/>
      <c r="AC282" s="312"/>
      <c r="AD282" s="312"/>
      <c r="AE282" s="312"/>
      <c r="AF282" s="312"/>
      <c r="AG282" s="312"/>
      <c r="AH282" s="312"/>
      <c r="AI282" s="312"/>
      <c r="AJ282" s="312"/>
      <c r="AK282" s="312"/>
    </row>
    <row r="283" spans="1:37" x14ac:dyDescent="0.2">
      <c r="A283" s="312"/>
      <c r="B283" s="312"/>
      <c r="C283" s="313"/>
      <c r="D283" s="312"/>
      <c r="E283" s="312"/>
      <c r="F283" s="312"/>
      <c r="G283" s="312"/>
      <c r="H283" s="312"/>
      <c r="I283" s="312"/>
      <c r="J283" s="312"/>
      <c r="K283" s="312"/>
      <c r="L283" s="312"/>
      <c r="M283" s="312"/>
      <c r="N283" s="312"/>
      <c r="O283" s="312"/>
      <c r="P283" s="312"/>
      <c r="Q283" s="312"/>
      <c r="R283" s="312"/>
      <c r="S283" s="312"/>
      <c r="T283" s="312"/>
      <c r="U283" s="312"/>
      <c r="V283" s="312"/>
      <c r="W283" s="312"/>
      <c r="X283" s="312"/>
      <c r="Y283" s="312"/>
      <c r="Z283" s="312"/>
      <c r="AA283" s="312"/>
      <c r="AB283" s="312"/>
      <c r="AC283" s="312"/>
      <c r="AD283" s="312"/>
      <c r="AE283" s="312"/>
      <c r="AF283" s="312"/>
      <c r="AG283" s="312"/>
      <c r="AH283" s="312"/>
      <c r="AI283" s="312"/>
      <c r="AJ283" s="312"/>
      <c r="AK283" s="312"/>
    </row>
    <row r="284" spans="1:37" x14ac:dyDescent="0.2">
      <c r="A284" s="312"/>
      <c r="B284" s="312"/>
      <c r="C284" s="313"/>
      <c r="D284" s="312"/>
      <c r="E284" s="312"/>
      <c r="F284" s="312"/>
      <c r="G284" s="312"/>
      <c r="H284" s="312"/>
      <c r="I284" s="312"/>
      <c r="J284" s="312"/>
      <c r="K284" s="312"/>
      <c r="L284" s="312"/>
      <c r="M284" s="312"/>
      <c r="N284" s="312"/>
      <c r="O284" s="312"/>
      <c r="P284" s="312"/>
      <c r="Q284" s="312"/>
      <c r="R284" s="312"/>
      <c r="S284" s="312"/>
      <c r="T284" s="312"/>
      <c r="U284" s="312"/>
      <c r="V284" s="312"/>
      <c r="W284" s="312"/>
      <c r="X284" s="312"/>
      <c r="Y284" s="312"/>
      <c r="Z284" s="312"/>
      <c r="AA284" s="312"/>
      <c r="AB284" s="312"/>
      <c r="AC284" s="312"/>
      <c r="AD284" s="312"/>
      <c r="AE284" s="312"/>
      <c r="AF284" s="312"/>
      <c r="AG284" s="312"/>
      <c r="AH284" s="312"/>
      <c r="AI284" s="312"/>
      <c r="AJ284" s="312"/>
      <c r="AK284" s="312"/>
    </row>
    <row r="285" spans="1:37" x14ac:dyDescent="0.2">
      <c r="A285" s="312"/>
      <c r="B285" s="312"/>
      <c r="C285" s="313"/>
      <c r="D285" s="312"/>
      <c r="E285" s="312"/>
      <c r="F285" s="312"/>
      <c r="G285" s="312"/>
      <c r="H285" s="312"/>
      <c r="I285" s="312"/>
      <c r="J285" s="312"/>
      <c r="K285" s="312"/>
      <c r="L285" s="312"/>
      <c r="M285" s="312"/>
      <c r="N285" s="312"/>
      <c r="O285" s="312"/>
      <c r="P285" s="312"/>
      <c r="Q285" s="312"/>
      <c r="R285" s="312"/>
      <c r="S285" s="312"/>
      <c r="T285" s="312"/>
      <c r="U285" s="312"/>
      <c r="V285" s="312"/>
      <c r="W285" s="312"/>
      <c r="X285" s="312"/>
      <c r="Y285" s="312"/>
      <c r="Z285" s="312"/>
      <c r="AA285" s="312"/>
      <c r="AB285" s="312"/>
      <c r="AC285" s="312"/>
      <c r="AD285" s="312"/>
      <c r="AE285" s="312"/>
      <c r="AF285" s="312"/>
      <c r="AG285" s="312"/>
      <c r="AH285" s="312"/>
      <c r="AI285" s="312"/>
      <c r="AJ285" s="312"/>
      <c r="AK285" s="312"/>
    </row>
    <row r="286" spans="1:37" x14ac:dyDescent="0.2">
      <c r="A286" s="312"/>
      <c r="B286" s="312"/>
      <c r="C286" s="313"/>
      <c r="D286" s="312"/>
      <c r="E286" s="312"/>
      <c r="F286" s="312"/>
      <c r="G286" s="312"/>
      <c r="H286" s="312"/>
      <c r="I286" s="312"/>
      <c r="J286" s="312"/>
      <c r="K286" s="312"/>
      <c r="L286" s="312"/>
      <c r="M286" s="312"/>
      <c r="N286" s="312"/>
      <c r="O286" s="312"/>
      <c r="P286" s="312"/>
      <c r="Q286" s="312"/>
      <c r="R286" s="312"/>
      <c r="S286" s="312"/>
      <c r="T286" s="312"/>
      <c r="U286" s="312"/>
      <c r="V286" s="312"/>
      <c r="W286" s="312"/>
      <c r="X286" s="312"/>
      <c r="Y286" s="312"/>
      <c r="Z286" s="312"/>
      <c r="AA286" s="312"/>
      <c r="AB286" s="312"/>
      <c r="AC286" s="312"/>
      <c r="AD286" s="312"/>
      <c r="AE286" s="312"/>
      <c r="AF286" s="312"/>
      <c r="AG286" s="312"/>
      <c r="AH286" s="312"/>
      <c r="AI286" s="312"/>
      <c r="AJ286" s="312"/>
      <c r="AK286" s="312"/>
    </row>
    <row r="287" spans="1:37" x14ac:dyDescent="0.2">
      <c r="A287" s="312"/>
      <c r="B287" s="312"/>
      <c r="C287" s="313"/>
      <c r="D287" s="312"/>
      <c r="E287" s="312"/>
      <c r="F287" s="312"/>
      <c r="G287" s="312"/>
      <c r="H287" s="312"/>
      <c r="I287" s="312"/>
      <c r="J287" s="312"/>
      <c r="K287" s="312"/>
      <c r="L287" s="312"/>
      <c r="M287" s="312"/>
      <c r="N287" s="312"/>
      <c r="O287" s="312"/>
      <c r="P287" s="312"/>
      <c r="Q287" s="312"/>
      <c r="R287" s="312"/>
      <c r="S287" s="312"/>
      <c r="T287" s="312"/>
      <c r="U287" s="312"/>
      <c r="V287" s="312"/>
      <c r="W287" s="312"/>
      <c r="X287" s="312"/>
      <c r="Y287" s="312"/>
      <c r="Z287" s="312"/>
      <c r="AA287" s="312"/>
      <c r="AB287" s="312"/>
      <c r="AC287" s="312"/>
      <c r="AD287" s="312"/>
      <c r="AE287" s="312"/>
      <c r="AF287" s="312"/>
      <c r="AG287" s="312"/>
      <c r="AH287" s="312"/>
      <c r="AI287" s="312"/>
      <c r="AJ287" s="312"/>
      <c r="AK287" s="312"/>
    </row>
    <row r="288" spans="1:37" x14ac:dyDescent="0.2">
      <c r="A288" s="312"/>
      <c r="B288" s="312"/>
      <c r="C288" s="313"/>
      <c r="D288" s="312"/>
      <c r="E288" s="312"/>
      <c r="F288" s="312"/>
      <c r="G288" s="312"/>
      <c r="H288" s="312"/>
      <c r="I288" s="312"/>
      <c r="J288" s="312"/>
      <c r="K288" s="312"/>
      <c r="L288" s="312"/>
      <c r="M288" s="312"/>
      <c r="N288" s="312"/>
      <c r="O288" s="312"/>
      <c r="P288" s="312"/>
      <c r="Q288" s="312"/>
      <c r="R288" s="312"/>
      <c r="S288" s="312"/>
      <c r="T288" s="312"/>
      <c r="U288" s="312"/>
      <c r="V288" s="312"/>
      <c r="W288" s="312"/>
      <c r="X288" s="312"/>
      <c r="Y288" s="312"/>
      <c r="Z288" s="312"/>
      <c r="AA288" s="312"/>
      <c r="AB288" s="312"/>
      <c r="AC288" s="312"/>
      <c r="AD288" s="312"/>
      <c r="AE288" s="312"/>
      <c r="AF288" s="312"/>
      <c r="AG288" s="312"/>
      <c r="AH288" s="312"/>
      <c r="AI288" s="312"/>
      <c r="AJ288" s="312"/>
      <c r="AK288" s="312"/>
    </row>
    <row r="289" spans="1:37" x14ac:dyDescent="0.2">
      <c r="A289" s="312"/>
      <c r="B289" s="312"/>
      <c r="C289" s="313"/>
      <c r="D289" s="312"/>
      <c r="E289" s="312"/>
      <c r="F289" s="312"/>
      <c r="G289" s="312"/>
      <c r="H289" s="312"/>
      <c r="I289" s="312"/>
      <c r="J289" s="312"/>
      <c r="K289" s="312"/>
      <c r="L289" s="312"/>
      <c r="M289" s="312"/>
      <c r="N289" s="312"/>
      <c r="O289" s="312"/>
      <c r="P289" s="312"/>
      <c r="Q289" s="312"/>
      <c r="R289" s="312"/>
      <c r="S289" s="312"/>
      <c r="T289" s="312"/>
      <c r="U289" s="312"/>
      <c r="V289" s="312"/>
      <c r="W289" s="312"/>
      <c r="X289" s="312"/>
      <c r="Y289" s="312"/>
      <c r="Z289" s="312"/>
      <c r="AA289" s="312"/>
      <c r="AB289" s="312"/>
      <c r="AC289" s="312"/>
      <c r="AD289" s="312"/>
      <c r="AE289" s="312"/>
      <c r="AF289" s="312"/>
      <c r="AG289" s="312"/>
      <c r="AH289" s="312"/>
      <c r="AI289" s="312"/>
      <c r="AJ289" s="312"/>
      <c r="AK289" s="312"/>
    </row>
    <row r="290" spans="1:37" x14ac:dyDescent="0.2">
      <c r="A290" s="312"/>
      <c r="B290" s="312"/>
      <c r="C290" s="313"/>
      <c r="D290" s="312"/>
      <c r="E290" s="312"/>
      <c r="F290" s="312"/>
      <c r="G290" s="312"/>
      <c r="H290" s="312"/>
      <c r="I290" s="312"/>
      <c r="J290" s="312"/>
      <c r="K290" s="312"/>
      <c r="L290" s="312"/>
      <c r="M290" s="312"/>
      <c r="N290" s="312"/>
      <c r="O290" s="312"/>
      <c r="P290" s="312"/>
      <c r="Q290" s="312"/>
      <c r="R290" s="312"/>
      <c r="S290" s="312"/>
      <c r="T290" s="312"/>
      <c r="U290" s="312"/>
      <c r="V290" s="312"/>
      <c r="W290" s="312"/>
      <c r="X290" s="312"/>
      <c r="Y290" s="312"/>
      <c r="Z290" s="312"/>
      <c r="AA290" s="312"/>
      <c r="AB290" s="312"/>
      <c r="AC290" s="312"/>
      <c r="AD290" s="312"/>
      <c r="AE290" s="312"/>
      <c r="AF290" s="312"/>
      <c r="AG290" s="312"/>
      <c r="AH290" s="312"/>
      <c r="AI290" s="312"/>
      <c r="AJ290" s="312"/>
      <c r="AK290" s="312"/>
    </row>
    <row r="291" spans="1:37" x14ac:dyDescent="0.2">
      <c r="A291" s="312"/>
      <c r="B291" s="312"/>
      <c r="C291" s="313"/>
      <c r="D291" s="312"/>
      <c r="E291" s="312"/>
      <c r="F291" s="312"/>
      <c r="G291" s="312"/>
      <c r="H291" s="312"/>
      <c r="I291" s="312"/>
      <c r="J291" s="312"/>
      <c r="K291" s="312"/>
      <c r="L291" s="312"/>
      <c r="M291" s="312"/>
      <c r="N291" s="312"/>
      <c r="O291" s="312"/>
      <c r="P291" s="312"/>
      <c r="Q291" s="312"/>
      <c r="R291" s="312"/>
      <c r="S291" s="312"/>
      <c r="T291" s="312"/>
      <c r="U291" s="312"/>
      <c r="V291" s="312"/>
      <c r="W291" s="312"/>
      <c r="X291" s="312"/>
      <c r="Y291" s="312"/>
      <c r="Z291" s="312"/>
      <c r="AA291" s="312"/>
      <c r="AB291" s="312"/>
      <c r="AC291" s="312"/>
      <c r="AD291" s="312"/>
      <c r="AE291" s="312"/>
      <c r="AF291" s="312"/>
      <c r="AG291" s="312"/>
      <c r="AH291" s="312"/>
      <c r="AI291" s="312"/>
      <c r="AJ291" s="312"/>
      <c r="AK291" s="312"/>
    </row>
    <row r="292" spans="1:37" x14ac:dyDescent="0.2">
      <c r="A292" s="312"/>
      <c r="B292" s="312"/>
      <c r="C292" s="313"/>
      <c r="D292" s="312"/>
      <c r="E292" s="312"/>
      <c r="F292" s="312"/>
      <c r="G292" s="312"/>
      <c r="H292" s="312"/>
      <c r="I292" s="312"/>
      <c r="J292" s="312"/>
      <c r="K292" s="312"/>
      <c r="L292" s="312"/>
      <c r="M292" s="312"/>
      <c r="N292" s="312"/>
      <c r="O292" s="312"/>
      <c r="P292" s="312"/>
      <c r="Q292" s="312"/>
      <c r="R292" s="312"/>
      <c r="S292" s="312"/>
      <c r="T292" s="312"/>
      <c r="U292" s="312"/>
      <c r="V292" s="312"/>
      <c r="W292" s="312"/>
      <c r="X292" s="312"/>
      <c r="Y292" s="312"/>
      <c r="Z292" s="312"/>
      <c r="AA292" s="312"/>
      <c r="AB292" s="312"/>
      <c r="AC292" s="312"/>
      <c r="AD292" s="312"/>
      <c r="AE292" s="312"/>
      <c r="AF292" s="312"/>
      <c r="AG292" s="312"/>
      <c r="AH292" s="312"/>
      <c r="AI292" s="312"/>
      <c r="AJ292" s="312"/>
      <c r="AK292" s="312"/>
    </row>
    <row r="293" spans="1:37" x14ac:dyDescent="0.2">
      <c r="A293" s="312"/>
      <c r="B293" s="312"/>
      <c r="C293" s="313"/>
      <c r="D293" s="312"/>
      <c r="E293" s="312"/>
      <c r="F293" s="312"/>
      <c r="G293" s="312"/>
      <c r="H293" s="312"/>
      <c r="I293" s="312"/>
      <c r="J293" s="312"/>
      <c r="K293" s="312"/>
      <c r="L293" s="312"/>
      <c r="M293" s="312"/>
      <c r="N293" s="312"/>
      <c r="O293" s="312"/>
      <c r="P293" s="312"/>
      <c r="Q293" s="312"/>
      <c r="R293" s="312"/>
      <c r="S293" s="312"/>
      <c r="T293" s="312"/>
      <c r="U293" s="312"/>
      <c r="V293" s="312"/>
      <c r="W293" s="312"/>
      <c r="X293" s="312"/>
      <c r="Y293" s="312"/>
      <c r="Z293" s="312"/>
      <c r="AA293" s="312"/>
      <c r="AB293" s="312"/>
      <c r="AC293" s="312"/>
      <c r="AD293" s="312"/>
      <c r="AE293" s="312"/>
      <c r="AF293" s="312"/>
      <c r="AG293" s="312"/>
      <c r="AH293" s="312"/>
      <c r="AI293" s="312"/>
      <c r="AJ293" s="312"/>
      <c r="AK293" s="312"/>
    </row>
    <row r="294" spans="1:37" x14ac:dyDescent="0.2">
      <c r="A294" s="312"/>
      <c r="B294" s="312"/>
      <c r="C294" s="313"/>
      <c r="D294" s="312"/>
      <c r="E294" s="312"/>
      <c r="F294" s="312"/>
      <c r="G294" s="312"/>
      <c r="H294" s="312"/>
      <c r="I294" s="312"/>
      <c r="J294" s="312"/>
      <c r="K294" s="312"/>
      <c r="L294" s="312"/>
      <c r="M294" s="312"/>
      <c r="N294" s="312"/>
      <c r="O294" s="312"/>
      <c r="P294" s="312"/>
      <c r="Q294" s="312"/>
      <c r="R294" s="312"/>
      <c r="S294" s="312"/>
      <c r="T294" s="312"/>
      <c r="U294" s="312"/>
      <c r="V294" s="312"/>
      <c r="W294" s="312"/>
      <c r="X294" s="312"/>
      <c r="Y294" s="312"/>
      <c r="Z294" s="312"/>
      <c r="AA294" s="312"/>
      <c r="AB294" s="312"/>
      <c r="AC294" s="312"/>
      <c r="AD294" s="312"/>
      <c r="AE294" s="312"/>
      <c r="AF294" s="312"/>
      <c r="AG294" s="312"/>
      <c r="AH294" s="312"/>
      <c r="AI294" s="312"/>
      <c r="AJ294" s="312"/>
      <c r="AK294" s="312"/>
    </row>
    <row r="295" spans="1:37" x14ac:dyDescent="0.2">
      <c r="A295" s="312"/>
      <c r="B295" s="312"/>
      <c r="C295" s="313"/>
      <c r="D295" s="312"/>
      <c r="E295" s="312"/>
      <c r="F295" s="312"/>
      <c r="G295" s="312"/>
      <c r="H295" s="312"/>
      <c r="I295" s="312"/>
      <c r="J295" s="312"/>
      <c r="K295" s="312"/>
      <c r="L295" s="312"/>
      <c r="M295" s="312"/>
      <c r="N295" s="312"/>
      <c r="O295" s="312"/>
      <c r="P295" s="312"/>
      <c r="Q295" s="312"/>
      <c r="R295" s="312"/>
      <c r="S295" s="312"/>
      <c r="T295" s="312"/>
      <c r="U295" s="312"/>
      <c r="V295" s="312"/>
      <c r="W295" s="312"/>
      <c r="X295" s="312"/>
      <c r="Y295" s="312"/>
      <c r="Z295" s="312"/>
      <c r="AA295" s="312"/>
      <c r="AB295" s="312"/>
      <c r="AC295" s="312"/>
      <c r="AD295" s="312"/>
      <c r="AE295" s="312"/>
      <c r="AF295" s="312"/>
      <c r="AG295" s="312"/>
      <c r="AH295" s="312"/>
      <c r="AI295" s="312"/>
      <c r="AJ295" s="312"/>
      <c r="AK295" s="312"/>
    </row>
    <row r="296" spans="1:37" x14ac:dyDescent="0.2">
      <c r="A296" s="312"/>
      <c r="B296" s="312"/>
      <c r="C296" s="313"/>
      <c r="D296" s="312"/>
      <c r="E296" s="312"/>
      <c r="F296" s="312"/>
      <c r="G296" s="312"/>
      <c r="H296" s="312"/>
      <c r="I296" s="312"/>
      <c r="J296" s="312"/>
      <c r="K296" s="312"/>
      <c r="L296" s="312"/>
      <c r="M296" s="312"/>
      <c r="N296" s="312"/>
      <c r="O296" s="312"/>
      <c r="P296" s="312"/>
      <c r="Q296" s="312"/>
      <c r="R296" s="312"/>
      <c r="S296" s="312"/>
      <c r="T296" s="312"/>
      <c r="U296" s="312"/>
      <c r="V296" s="312"/>
      <c r="W296" s="312"/>
      <c r="X296" s="312"/>
      <c r="Y296" s="312"/>
      <c r="Z296" s="312"/>
      <c r="AA296" s="312"/>
      <c r="AB296" s="312"/>
      <c r="AC296" s="312"/>
      <c r="AD296" s="312"/>
      <c r="AE296" s="312"/>
      <c r="AF296" s="312"/>
      <c r="AG296" s="312"/>
      <c r="AH296" s="312"/>
      <c r="AI296" s="312"/>
      <c r="AJ296" s="312"/>
      <c r="AK296" s="312"/>
    </row>
    <row r="297" spans="1:37" x14ac:dyDescent="0.2">
      <c r="A297" s="312"/>
      <c r="B297" s="312"/>
      <c r="C297" s="313"/>
      <c r="D297" s="312"/>
      <c r="E297" s="312"/>
      <c r="F297" s="312"/>
      <c r="G297" s="312"/>
      <c r="H297" s="312"/>
      <c r="I297" s="312"/>
      <c r="J297" s="312"/>
      <c r="K297" s="312"/>
      <c r="L297" s="312"/>
      <c r="M297" s="312"/>
      <c r="N297" s="312"/>
      <c r="O297" s="312"/>
      <c r="P297" s="312"/>
      <c r="Q297" s="312"/>
      <c r="R297" s="312"/>
      <c r="S297" s="312"/>
      <c r="T297" s="312"/>
      <c r="U297" s="312"/>
      <c r="V297" s="312"/>
      <c r="W297" s="312"/>
      <c r="X297" s="312"/>
      <c r="Y297" s="312"/>
      <c r="Z297" s="312"/>
      <c r="AA297" s="312"/>
      <c r="AB297" s="312"/>
      <c r="AC297" s="312"/>
      <c r="AD297" s="312"/>
      <c r="AE297" s="312"/>
      <c r="AF297" s="312"/>
      <c r="AG297" s="312"/>
      <c r="AH297" s="312"/>
      <c r="AI297" s="312"/>
      <c r="AJ297" s="312"/>
      <c r="AK297" s="312"/>
    </row>
    <row r="298" spans="1:37" x14ac:dyDescent="0.2">
      <c r="A298" s="312"/>
      <c r="B298" s="312"/>
      <c r="C298" s="313"/>
      <c r="D298" s="312"/>
      <c r="E298" s="312"/>
      <c r="F298" s="312"/>
      <c r="G298" s="312"/>
      <c r="H298" s="312"/>
      <c r="I298" s="312"/>
      <c r="J298" s="312"/>
      <c r="K298" s="312"/>
      <c r="L298" s="312"/>
      <c r="M298" s="312"/>
      <c r="N298" s="312"/>
      <c r="O298" s="312"/>
      <c r="P298" s="312"/>
      <c r="Q298" s="312"/>
      <c r="R298" s="312"/>
      <c r="S298" s="312"/>
      <c r="T298" s="312"/>
      <c r="U298" s="312"/>
      <c r="V298" s="312"/>
      <c r="W298" s="312"/>
      <c r="X298" s="312"/>
      <c r="Y298" s="312"/>
      <c r="Z298" s="312"/>
      <c r="AA298" s="312"/>
      <c r="AB298" s="312"/>
      <c r="AC298" s="312"/>
      <c r="AD298" s="312"/>
      <c r="AE298" s="312"/>
      <c r="AF298" s="312"/>
      <c r="AG298" s="312"/>
      <c r="AH298" s="312"/>
      <c r="AI298" s="312"/>
      <c r="AJ298" s="312"/>
      <c r="AK298" s="312"/>
    </row>
    <row r="299" spans="1:37" x14ac:dyDescent="0.2">
      <c r="A299" s="312"/>
      <c r="B299" s="312"/>
      <c r="C299" s="313"/>
      <c r="D299" s="312"/>
      <c r="E299" s="312"/>
      <c r="F299" s="312"/>
      <c r="G299" s="312"/>
      <c r="H299" s="312"/>
      <c r="I299" s="312"/>
      <c r="J299" s="312"/>
      <c r="K299" s="312"/>
      <c r="L299" s="312"/>
      <c r="M299" s="312"/>
      <c r="N299" s="312"/>
      <c r="O299" s="312"/>
      <c r="P299" s="312"/>
      <c r="Q299" s="312"/>
      <c r="R299" s="312"/>
      <c r="S299" s="312"/>
      <c r="T299" s="312"/>
      <c r="U299" s="312"/>
      <c r="V299" s="312"/>
      <c r="W299" s="312"/>
      <c r="X299" s="312"/>
      <c r="Y299" s="312"/>
      <c r="Z299" s="312"/>
      <c r="AA299" s="312"/>
      <c r="AB299" s="312"/>
      <c r="AC299" s="312"/>
      <c r="AD299" s="312"/>
      <c r="AE299" s="312"/>
      <c r="AF299" s="312"/>
      <c r="AG299" s="312"/>
      <c r="AH299" s="312"/>
      <c r="AI299" s="312"/>
      <c r="AJ299" s="312"/>
      <c r="AK299" s="312"/>
    </row>
    <row r="300" spans="1:37" x14ac:dyDescent="0.2">
      <c r="A300" s="312"/>
      <c r="B300" s="312"/>
      <c r="C300" s="313"/>
      <c r="D300" s="312"/>
      <c r="E300" s="312"/>
      <c r="F300" s="312"/>
      <c r="G300" s="312"/>
      <c r="H300" s="312"/>
      <c r="I300" s="312"/>
      <c r="J300" s="312"/>
      <c r="K300" s="312"/>
      <c r="L300" s="312"/>
      <c r="M300" s="312"/>
      <c r="N300" s="312"/>
      <c r="O300" s="312"/>
      <c r="P300" s="312"/>
      <c r="Q300" s="312"/>
      <c r="R300" s="312"/>
      <c r="S300" s="312"/>
      <c r="T300" s="312"/>
      <c r="U300" s="312"/>
      <c r="V300" s="312"/>
      <c r="W300" s="312"/>
      <c r="X300" s="312"/>
      <c r="Y300" s="312"/>
      <c r="Z300" s="312"/>
      <c r="AA300" s="312"/>
      <c r="AB300" s="312"/>
      <c r="AC300" s="312"/>
      <c r="AD300" s="312"/>
      <c r="AE300" s="312"/>
      <c r="AF300" s="312"/>
      <c r="AG300" s="312"/>
      <c r="AH300" s="312"/>
      <c r="AI300" s="312"/>
      <c r="AJ300" s="312"/>
      <c r="AK300" s="312"/>
    </row>
    <row r="301" spans="1:37" x14ac:dyDescent="0.2">
      <c r="A301" s="312"/>
      <c r="B301" s="312"/>
      <c r="C301" s="313"/>
      <c r="D301" s="312"/>
      <c r="E301" s="312"/>
      <c r="F301" s="312"/>
      <c r="G301" s="312"/>
      <c r="H301" s="312"/>
      <c r="I301" s="312"/>
      <c r="J301" s="312"/>
      <c r="K301" s="312"/>
      <c r="L301" s="312"/>
      <c r="M301" s="312"/>
      <c r="N301" s="312"/>
      <c r="O301" s="312"/>
      <c r="P301" s="312"/>
      <c r="Q301" s="312"/>
      <c r="R301" s="312"/>
      <c r="S301" s="312"/>
      <c r="T301" s="312"/>
      <c r="U301" s="312"/>
      <c r="V301" s="312"/>
      <c r="W301" s="312"/>
      <c r="X301" s="312"/>
      <c r="Y301" s="312"/>
      <c r="Z301" s="312"/>
      <c r="AA301" s="312"/>
      <c r="AB301" s="312"/>
      <c r="AC301" s="312"/>
      <c r="AD301" s="312"/>
      <c r="AE301" s="312"/>
      <c r="AF301" s="312"/>
      <c r="AG301" s="312"/>
      <c r="AH301" s="312"/>
      <c r="AI301" s="312"/>
      <c r="AJ301" s="312"/>
      <c r="AK301" s="312"/>
    </row>
    <row r="302" spans="1:37" x14ac:dyDescent="0.2">
      <c r="A302" s="312"/>
      <c r="B302" s="312"/>
      <c r="C302" s="313"/>
      <c r="D302" s="312"/>
      <c r="E302" s="312"/>
      <c r="F302" s="312"/>
      <c r="G302" s="312"/>
      <c r="H302" s="312"/>
      <c r="I302" s="312"/>
      <c r="J302" s="312"/>
      <c r="K302" s="312"/>
      <c r="L302" s="312"/>
      <c r="M302" s="312"/>
      <c r="N302" s="312"/>
      <c r="O302" s="312"/>
      <c r="P302" s="312"/>
      <c r="Q302" s="312"/>
      <c r="R302" s="312"/>
      <c r="S302" s="312"/>
      <c r="T302" s="312"/>
      <c r="U302" s="312"/>
      <c r="V302" s="312"/>
      <c r="W302" s="312"/>
      <c r="X302" s="312"/>
      <c r="Y302" s="312"/>
      <c r="Z302" s="312"/>
      <c r="AA302" s="312"/>
      <c r="AB302" s="312"/>
      <c r="AC302" s="312"/>
      <c r="AD302" s="312"/>
      <c r="AE302" s="312"/>
      <c r="AF302" s="312"/>
      <c r="AG302" s="312"/>
      <c r="AH302" s="312"/>
      <c r="AI302" s="312"/>
      <c r="AJ302" s="312"/>
      <c r="AK302" s="312"/>
    </row>
    <row r="303" spans="1:37" x14ac:dyDescent="0.2">
      <c r="A303" s="312"/>
      <c r="B303" s="312"/>
      <c r="C303" s="313"/>
      <c r="D303" s="312"/>
      <c r="E303" s="312"/>
      <c r="F303" s="312"/>
      <c r="G303" s="312"/>
      <c r="H303" s="312"/>
      <c r="I303" s="312"/>
      <c r="J303" s="312"/>
      <c r="K303" s="312"/>
      <c r="L303" s="312"/>
      <c r="M303" s="312"/>
      <c r="N303" s="312"/>
      <c r="O303" s="312"/>
      <c r="P303" s="312"/>
      <c r="Q303" s="312"/>
      <c r="R303" s="312"/>
      <c r="S303" s="312"/>
      <c r="T303" s="312"/>
      <c r="U303" s="312"/>
      <c r="V303" s="312"/>
      <c r="W303" s="312"/>
      <c r="X303" s="312"/>
      <c r="Y303" s="312"/>
      <c r="Z303" s="312"/>
      <c r="AA303" s="312"/>
      <c r="AB303" s="312"/>
      <c r="AC303" s="312"/>
      <c r="AD303" s="312"/>
      <c r="AE303" s="312"/>
      <c r="AF303" s="312"/>
      <c r="AG303" s="312"/>
      <c r="AH303" s="312"/>
      <c r="AI303" s="312"/>
      <c r="AJ303" s="312"/>
      <c r="AK303" s="312"/>
    </row>
    <row r="304" spans="1:37" x14ac:dyDescent="0.2">
      <c r="A304" s="312"/>
      <c r="B304" s="312"/>
      <c r="C304" s="313"/>
      <c r="D304" s="312"/>
      <c r="E304" s="312"/>
      <c r="F304" s="312"/>
      <c r="G304" s="312"/>
      <c r="H304" s="312"/>
      <c r="I304" s="312"/>
      <c r="J304" s="312"/>
      <c r="K304" s="312"/>
      <c r="L304" s="312"/>
      <c r="M304" s="312"/>
      <c r="N304" s="312"/>
      <c r="O304" s="312"/>
      <c r="P304" s="312"/>
      <c r="Q304" s="312"/>
      <c r="R304" s="312"/>
      <c r="S304" s="312"/>
      <c r="T304" s="312"/>
      <c r="U304" s="312"/>
      <c r="V304" s="312"/>
      <c r="W304" s="312"/>
      <c r="X304" s="312"/>
      <c r="Y304" s="312"/>
      <c r="Z304" s="312"/>
      <c r="AA304" s="312"/>
      <c r="AB304" s="312"/>
      <c r="AC304" s="312"/>
      <c r="AD304" s="312"/>
      <c r="AE304" s="312"/>
      <c r="AF304" s="312"/>
      <c r="AG304" s="312"/>
      <c r="AH304" s="312"/>
      <c r="AI304" s="312"/>
      <c r="AJ304" s="312"/>
      <c r="AK304" s="312"/>
    </row>
    <row r="305" spans="1:37" x14ac:dyDescent="0.2">
      <c r="A305" s="312"/>
      <c r="B305" s="312"/>
      <c r="C305" s="313"/>
      <c r="D305" s="312"/>
      <c r="E305" s="312"/>
      <c r="F305" s="312"/>
      <c r="G305" s="312"/>
      <c r="H305" s="312"/>
      <c r="I305" s="312"/>
      <c r="J305" s="312"/>
      <c r="K305" s="312"/>
      <c r="L305" s="312"/>
      <c r="M305" s="312"/>
      <c r="N305" s="312"/>
      <c r="O305" s="312"/>
      <c r="P305" s="312"/>
      <c r="Q305" s="312"/>
      <c r="R305" s="312"/>
      <c r="S305" s="312"/>
      <c r="T305" s="312"/>
      <c r="U305" s="312"/>
      <c r="V305" s="312"/>
      <c r="W305" s="312"/>
      <c r="X305" s="312"/>
      <c r="Y305" s="312"/>
      <c r="Z305" s="312"/>
      <c r="AA305" s="312"/>
      <c r="AB305" s="312"/>
      <c r="AC305" s="312"/>
      <c r="AD305" s="312"/>
      <c r="AE305" s="312"/>
      <c r="AF305" s="312"/>
      <c r="AG305" s="312"/>
      <c r="AH305" s="312"/>
      <c r="AI305" s="312"/>
      <c r="AJ305" s="312"/>
      <c r="AK305" s="312"/>
    </row>
    <row r="306" spans="1:37" x14ac:dyDescent="0.2">
      <c r="A306" s="312"/>
      <c r="B306" s="312"/>
      <c r="C306" s="313"/>
      <c r="D306" s="312"/>
      <c r="E306" s="312"/>
      <c r="F306" s="312"/>
      <c r="G306" s="312"/>
      <c r="H306" s="312"/>
      <c r="I306" s="312"/>
      <c r="J306" s="312"/>
      <c r="K306" s="312"/>
      <c r="L306" s="312"/>
      <c r="M306" s="312"/>
      <c r="N306" s="312"/>
      <c r="O306" s="312"/>
      <c r="P306" s="312"/>
      <c r="Q306" s="312"/>
      <c r="R306" s="312"/>
      <c r="S306" s="312"/>
      <c r="T306" s="312"/>
      <c r="U306" s="312"/>
      <c r="V306" s="312"/>
      <c r="W306" s="312"/>
      <c r="X306" s="312"/>
      <c r="Y306" s="312"/>
      <c r="Z306" s="312"/>
      <c r="AA306" s="312"/>
      <c r="AB306" s="312"/>
      <c r="AC306" s="312"/>
      <c r="AD306" s="312"/>
      <c r="AE306" s="312"/>
      <c r="AF306" s="312"/>
      <c r="AG306" s="312"/>
      <c r="AH306" s="312"/>
      <c r="AI306" s="312"/>
      <c r="AJ306" s="312"/>
      <c r="AK306" s="312"/>
    </row>
    <row r="307" spans="1:37" x14ac:dyDescent="0.2">
      <c r="A307" s="312"/>
      <c r="B307" s="312"/>
      <c r="C307" s="313"/>
      <c r="D307" s="312"/>
      <c r="E307" s="312"/>
      <c r="F307" s="312"/>
      <c r="G307" s="312"/>
      <c r="H307" s="312"/>
      <c r="I307" s="312"/>
      <c r="J307" s="312"/>
      <c r="K307" s="312"/>
      <c r="L307" s="312"/>
      <c r="M307" s="312"/>
      <c r="N307" s="312"/>
      <c r="O307" s="312"/>
      <c r="P307" s="312"/>
      <c r="Q307" s="312"/>
      <c r="R307" s="312"/>
      <c r="S307" s="312"/>
      <c r="T307" s="312"/>
      <c r="U307" s="312"/>
      <c r="V307" s="312"/>
      <c r="W307" s="312"/>
      <c r="X307" s="312"/>
      <c r="Y307" s="312"/>
      <c r="Z307" s="312"/>
      <c r="AA307" s="312"/>
      <c r="AB307" s="312"/>
      <c r="AC307" s="312"/>
      <c r="AD307" s="312"/>
      <c r="AE307" s="312"/>
      <c r="AF307" s="312"/>
      <c r="AG307" s="312"/>
      <c r="AH307" s="312"/>
      <c r="AI307" s="312"/>
      <c r="AJ307" s="312"/>
      <c r="AK307" s="312"/>
    </row>
    <row r="308" spans="1:37" x14ac:dyDescent="0.2">
      <c r="A308" s="312"/>
      <c r="B308" s="312"/>
      <c r="C308" s="313"/>
      <c r="D308" s="312"/>
      <c r="E308" s="312"/>
      <c r="F308" s="312"/>
      <c r="G308" s="312"/>
      <c r="H308" s="312"/>
      <c r="I308" s="312"/>
      <c r="J308" s="312"/>
      <c r="K308" s="312"/>
      <c r="L308" s="312"/>
      <c r="M308" s="312"/>
      <c r="N308" s="312"/>
      <c r="O308" s="312"/>
      <c r="P308" s="312"/>
      <c r="Q308" s="312"/>
      <c r="R308" s="312"/>
      <c r="S308" s="312"/>
      <c r="T308" s="312"/>
      <c r="U308" s="312"/>
      <c r="V308" s="312"/>
      <c r="W308" s="312"/>
      <c r="X308" s="312"/>
      <c r="Y308" s="312"/>
      <c r="Z308" s="312"/>
      <c r="AA308" s="312"/>
      <c r="AB308" s="312"/>
      <c r="AC308" s="312"/>
      <c r="AD308" s="312"/>
      <c r="AE308" s="312"/>
      <c r="AF308" s="312"/>
      <c r="AG308" s="312"/>
      <c r="AH308" s="312"/>
      <c r="AI308" s="312"/>
      <c r="AJ308" s="312"/>
      <c r="AK308" s="312"/>
    </row>
    <row r="309" spans="1:37" x14ac:dyDescent="0.2">
      <c r="A309" s="312"/>
      <c r="B309" s="312"/>
      <c r="C309" s="313"/>
      <c r="D309" s="312"/>
      <c r="E309" s="312"/>
      <c r="F309" s="312"/>
      <c r="G309" s="312"/>
      <c r="H309" s="312"/>
      <c r="I309" s="312"/>
      <c r="J309" s="312"/>
      <c r="K309" s="312"/>
      <c r="L309" s="312"/>
      <c r="M309" s="312"/>
      <c r="N309" s="312"/>
      <c r="O309" s="312"/>
      <c r="P309" s="312"/>
      <c r="Q309" s="312"/>
      <c r="R309" s="312"/>
      <c r="S309" s="312"/>
      <c r="T309" s="312"/>
      <c r="U309" s="312"/>
      <c r="V309" s="312"/>
      <c r="W309" s="312"/>
      <c r="X309" s="312"/>
      <c r="Y309" s="312"/>
      <c r="Z309" s="312"/>
      <c r="AA309" s="312"/>
      <c r="AB309" s="312"/>
      <c r="AC309" s="312"/>
      <c r="AD309" s="312"/>
      <c r="AE309" s="312"/>
      <c r="AF309" s="312"/>
      <c r="AG309" s="312"/>
      <c r="AH309" s="312"/>
      <c r="AI309" s="312"/>
      <c r="AJ309" s="312"/>
      <c r="AK309" s="312"/>
    </row>
    <row r="310" spans="1:37" x14ac:dyDescent="0.2">
      <c r="A310" s="312"/>
      <c r="B310" s="312"/>
      <c r="C310" s="313"/>
      <c r="D310" s="312"/>
      <c r="E310" s="312"/>
      <c r="F310" s="312"/>
      <c r="G310" s="312"/>
      <c r="H310" s="312"/>
      <c r="I310" s="312"/>
      <c r="J310" s="312"/>
      <c r="K310" s="312"/>
      <c r="L310" s="312"/>
      <c r="M310" s="312"/>
      <c r="N310" s="312"/>
      <c r="O310" s="312"/>
      <c r="P310" s="312"/>
      <c r="Q310" s="312"/>
      <c r="R310" s="312"/>
      <c r="S310" s="312"/>
      <c r="T310" s="312"/>
      <c r="U310" s="312"/>
      <c r="V310" s="312"/>
      <c r="W310" s="312"/>
      <c r="X310" s="312"/>
      <c r="Y310" s="312"/>
      <c r="Z310" s="312"/>
      <c r="AA310" s="312"/>
      <c r="AB310" s="312"/>
      <c r="AC310" s="312"/>
      <c r="AD310" s="312"/>
      <c r="AE310" s="312"/>
      <c r="AF310" s="312"/>
      <c r="AG310" s="312"/>
      <c r="AH310" s="312"/>
      <c r="AI310" s="312"/>
      <c r="AJ310" s="312"/>
      <c r="AK310" s="312"/>
    </row>
    <row r="311" spans="1:37" x14ac:dyDescent="0.2">
      <c r="A311" s="312"/>
      <c r="B311" s="312"/>
      <c r="C311" s="313"/>
      <c r="D311" s="312"/>
      <c r="E311" s="312"/>
      <c r="F311" s="312"/>
      <c r="G311" s="312"/>
      <c r="H311" s="312"/>
      <c r="I311" s="312"/>
      <c r="J311" s="312"/>
      <c r="K311" s="312"/>
      <c r="L311" s="312"/>
      <c r="M311" s="312"/>
      <c r="N311" s="312"/>
      <c r="O311" s="312"/>
      <c r="P311" s="312"/>
      <c r="Q311" s="312"/>
      <c r="R311" s="312"/>
      <c r="S311" s="312"/>
      <c r="T311" s="312"/>
      <c r="U311" s="312"/>
      <c r="V311" s="312"/>
      <c r="W311" s="312"/>
      <c r="X311" s="312"/>
      <c r="Y311" s="312"/>
      <c r="Z311" s="312"/>
      <c r="AA311" s="312"/>
      <c r="AB311" s="312"/>
      <c r="AC311" s="312"/>
      <c r="AD311" s="312"/>
      <c r="AE311" s="312"/>
      <c r="AF311" s="312"/>
      <c r="AG311" s="312"/>
      <c r="AH311" s="312"/>
      <c r="AI311" s="312"/>
      <c r="AJ311" s="312"/>
      <c r="AK311" s="312"/>
    </row>
    <row r="312" spans="1:37" x14ac:dyDescent="0.2">
      <c r="A312" s="312"/>
      <c r="B312" s="312"/>
      <c r="C312" s="313"/>
      <c r="D312" s="312"/>
      <c r="E312" s="312"/>
      <c r="F312" s="312"/>
      <c r="G312" s="312"/>
      <c r="H312" s="312"/>
      <c r="I312" s="312"/>
      <c r="J312" s="312"/>
      <c r="K312" s="312"/>
      <c r="L312" s="312"/>
      <c r="M312" s="312"/>
      <c r="N312" s="312"/>
      <c r="O312" s="312"/>
      <c r="P312" s="312"/>
      <c r="Q312" s="312"/>
      <c r="R312" s="312"/>
      <c r="S312" s="312"/>
      <c r="T312" s="312"/>
      <c r="U312" s="312"/>
      <c r="V312" s="312"/>
      <c r="W312" s="312"/>
      <c r="X312" s="312"/>
      <c r="Y312" s="312"/>
      <c r="Z312" s="312"/>
      <c r="AA312" s="312"/>
      <c r="AB312" s="312"/>
      <c r="AC312" s="312"/>
      <c r="AD312" s="312"/>
      <c r="AE312" s="312"/>
      <c r="AF312" s="312"/>
      <c r="AG312" s="312"/>
      <c r="AH312" s="312"/>
      <c r="AI312" s="312"/>
      <c r="AJ312" s="312"/>
      <c r="AK312" s="312"/>
    </row>
    <row r="313" spans="1:37" x14ac:dyDescent="0.2">
      <c r="A313" s="312"/>
      <c r="B313" s="312"/>
      <c r="C313" s="313"/>
      <c r="D313" s="312"/>
      <c r="E313" s="312"/>
      <c r="F313" s="312"/>
      <c r="G313" s="312"/>
      <c r="H313" s="312"/>
      <c r="I313" s="312"/>
      <c r="J313" s="312"/>
      <c r="K313" s="312"/>
      <c r="L313" s="312"/>
      <c r="M313" s="312"/>
      <c r="N313" s="312"/>
      <c r="O313" s="312"/>
      <c r="P313" s="312"/>
      <c r="Q313" s="312"/>
      <c r="R313" s="312"/>
      <c r="S313" s="312"/>
      <c r="T313" s="312"/>
      <c r="U313" s="312"/>
      <c r="V313" s="312"/>
      <c r="W313" s="312"/>
      <c r="X313" s="312"/>
      <c r="Y313" s="312"/>
      <c r="Z313" s="312"/>
      <c r="AA313" s="312"/>
      <c r="AB313" s="312"/>
      <c r="AC313" s="312"/>
      <c r="AD313" s="312"/>
      <c r="AE313" s="312"/>
      <c r="AF313" s="312"/>
      <c r="AG313" s="312"/>
      <c r="AH313" s="312"/>
      <c r="AI313" s="312"/>
      <c r="AJ313" s="312"/>
      <c r="AK313" s="312"/>
    </row>
    <row r="314" spans="1:37" x14ac:dyDescent="0.2">
      <c r="A314" s="312"/>
      <c r="B314" s="312"/>
      <c r="C314" s="313"/>
      <c r="D314" s="312"/>
      <c r="E314" s="312"/>
      <c r="F314" s="312"/>
      <c r="G314" s="312"/>
      <c r="H314" s="312"/>
      <c r="I314" s="312"/>
      <c r="J314" s="312"/>
      <c r="K314" s="312"/>
      <c r="L314" s="312"/>
      <c r="M314" s="312"/>
      <c r="N314" s="312"/>
      <c r="O314" s="312"/>
      <c r="P314" s="312"/>
      <c r="Q314" s="312"/>
      <c r="R314" s="312"/>
      <c r="S314" s="312"/>
      <c r="T314" s="312"/>
      <c r="U314" s="312"/>
      <c r="V314" s="312"/>
      <c r="W314" s="312"/>
      <c r="X314" s="312"/>
      <c r="Y314" s="312"/>
      <c r="Z314" s="312"/>
      <c r="AA314" s="312"/>
      <c r="AB314" s="312"/>
      <c r="AC314" s="312"/>
      <c r="AD314" s="312"/>
      <c r="AE314" s="312"/>
      <c r="AF314" s="312"/>
      <c r="AG314" s="312"/>
      <c r="AH314" s="312"/>
      <c r="AI314" s="312"/>
      <c r="AJ314" s="312"/>
      <c r="AK314" s="312"/>
    </row>
    <row r="315" spans="1:37" x14ac:dyDescent="0.2">
      <c r="A315" s="312"/>
      <c r="B315" s="312"/>
      <c r="C315" s="313"/>
      <c r="D315" s="312"/>
      <c r="E315" s="312"/>
      <c r="F315" s="312"/>
      <c r="G315" s="312"/>
      <c r="H315" s="312"/>
      <c r="I315" s="312"/>
      <c r="J315" s="312"/>
      <c r="K315" s="312"/>
      <c r="L315" s="312"/>
      <c r="M315" s="312"/>
      <c r="N315" s="312"/>
      <c r="O315" s="312"/>
      <c r="P315" s="312"/>
      <c r="Q315" s="312"/>
      <c r="R315" s="312"/>
      <c r="S315" s="312"/>
      <c r="T315" s="312"/>
      <c r="U315" s="312"/>
      <c r="V315" s="312"/>
      <c r="W315" s="312"/>
      <c r="X315" s="312"/>
      <c r="Y315" s="312"/>
      <c r="Z315" s="312"/>
      <c r="AA315" s="312"/>
      <c r="AB315" s="312"/>
      <c r="AC315" s="312"/>
      <c r="AD315" s="312"/>
      <c r="AE315" s="312"/>
      <c r="AF315" s="312"/>
      <c r="AG315" s="312"/>
      <c r="AH315" s="312"/>
      <c r="AI315" s="312"/>
      <c r="AJ315" s="312"/>
      <c r="AK315" s="312"/>
    </row>
    <row r="316" spans="1:37" x14ac:dyDescent="0.2">
      <c r="A316" s="312"/>
      <c r="B316" s="312"/>
      <c r="C316" s="313"/>
      <c r="D316" s="312"/>
      <c r="E316" s="312"/>
      <c r="F316" s="312"/>
      <c r="G316" s="312"/>
      <c r="H316" s="312"/>
      <c r="I316" s="312"/>
      <c r="J316" s="312"/>
      <c r="K316" s="312"/>
      <c r="L316" s="312"/>
      <c r="M316" s="312"/>
      <c r="N316" s="312"/>
      <c r="O316" s="312"/>
      <c r="P316" s="312"/>
      <c r="Q316" s="312"/>
      <c r="R316" s="312"/>
      <c r="S316" s="312"/>
      <c r="T316" s="312"/>
      <c r="U316" s="312"/>
      <c r="V316" s="312"/>
      <c r="W316" s="312"/>
      <c r="X316" s="312"/>
      <c r="Y316" s="312"/>
      <c r="Z316" s="312"/>
      <c r="AA316" s="312"/>
      <c r="AB316" s="312"/>
      <c r="AC316" s="312"/>
      <c r="AD316" s="312"/>
      <c r="AE316" s="312"/>
      <c r="AF316" s="312"/>
      <c r="AG316" s="312"/>
      <c r="AH316" s="312"/>
      <c r="AI316" s="312"/>
      <c r="AJ316" s="312"/>
      <c r="AK316" s="312"/>
    </row>
    <row r="317" spans="1:37" x14ac:dyDescent="0.2">
      <c r="A317" s="312"/>
      <c r="B317" s="312"/>
      <c r="C317" s="313"/>
      <c r="D317" s="312"/>
      <c r="E317" s="312"/>
      <c r="F317" s="312"/>
      <c r="G317" s="312"/>
      <c r="H317" s="312"/>
      <c r="I317" s="312"/>
      <c r="J317" s="312"/>
      <c r="K317" s="312"/>
      <c r="L317" s="312"/>
      <c r="M317" s="312"/>
      <c r="N317" s="312"/>
      <c r="O317" s="312"/>
      <c r="P317" s="312"/>
      <c r="Q317" s="312"/>
      <c r="R317" s="312"/>
      <c r="S317" s="312"/>
      <c r="T317" s="312"/>
      <c r="U317" s="312"/>
      <c r="V317" s="312"/>
      <c r="W317" s="312"/>
      <c r="X317" s="312"/>
      <c r="Y317" s="312"/>
      <c r="Z317" s="312"/>
      <c r="AA317" s="312"/>
      <c r="AB317" s="312"/>
      <c r="AC317" s="312"/>
      <c r="AD317" s="312"/>
      <c r="AE317" s="312"/>
      <c r="AF317" s="312"/>
      <c r="AG317" s="312"/>
      <c r="AH317" s="312"/>
      <c r="AI317" s="312"/>
      <c r="AJ317" s="312"/>
      <c r="AK317" s="312"/>
    </row>
    <row r="318" spans="1:37" x14ac:dyDescent="0.2">
      <c r="A318" s="312"/>
      <c r="B318" s="312"/>
      <c r="C318" s="313"/>
      <c r="D318" s="312"/>
      <c r="E318" s="312"/>
      <c r="F318" s="312"/>
      <c r="G318" s="312"/>
      <c r="H318" s="312"/>
      <c r="I318" s="312"/>
      <c r="J318" s="312"/>
      <c r="K318" s="312"/>
      <c r="L318" s="312"/>
      <c r="M318" s="312"/>
      <c r="N318" s="312"/>
      <c r="O318" s="312"/>
      <c r="P318" s="312"/>
      <c r="Q318" s="312"/>
      <c r="R318" s="312"/>
      <c r="S318" s="312"/>
      <c r="T318" s="312"/>
      <c r="U318" s="312"/>
      <c r="V318" s="312"/>
      <c r="W318" s="312"/>
      <c r="X318" s="312"/>
      <c r="Y318" s="312"/>
      <c r="Z318" s="312"/>
      <c r="AA318" s="312"/>
      <c r="AB318" s="312"/>
      <c r="AC318" s="312"/>
      <c r="AD318" s="312"/>
      <c r="AE318" s="312"/>
      <c r="AF318" s="312"/>
      <c r="AG318" s="312"/>
      <c r="AH318" s="312"/>
      <c r="AI318" s="312"/>
      <c r="AJ318" s="312"/>
      <c r="AK318" s="312"/>
    </row>
    <row r="319" spans="1:37" x14ac:dyDescent="0.2">
      <c r="A319" s="312"/>
      <c r="B319" s="312"/>
      <c r="C319" s="313"/>
      <c r="D319" s="312"/>
      <c r="E319" s="312"/>
      <c r="F319" s="312"/>
      <c r="G319" s="312"/>
      <c r="H319" s="312"/>
      <c r="I319" s="312"/>
      <c r="J319" s="312"/>
      <c r="K319" s="312"/>
      <c r="L319" s="312"/>
      <c r="M319" s="312"/>
      <c r="N319" s="312"/>
      <c r="O319" s="312"/>
      <c r="P319" s="312"/>
      <c r="Q319" s="312"/>
      <c r="R319" s="312"/>
      <c r="S319" s="312"/>
      <c r="T319" s="312"/>
      <c r="U319" s="312"/>
      <c r="V319" s="312"/>
      <c r="W319" s="312"/>
      <c r="X319" s="312"/>
      <c r="Y319" s="312"/>
      <c r="Z319" s="312"/>
      <c r="AA319" s="312"/>
      <c r="AB319" s="312"/>
      <c r="AC319" s="312"/>
      <c r="AD319" s="312"/>
      <c r="AE319" s="312"/>
      <c r="AF319" s="312"/>
      <c r="AG319" s="312"/>
      <c r="AH319" s="312"/>
      <c r="AI319" s="312"/>
      <c r="AJ319" s="312"/>
      <c r="AK319" s="312"/>
    </row>
    <row r="320" spans="1:37" x14ac:dyDescent="0.2">
      <c r="A320" s="312"/>
      <c r="B320" s="312"/>
      <c r="C320" s="313"/>
      <c r="D320" s="312"/>
      <c r="E320" s="312"/>
      <c r="F320" s="312"/>
      <c r="G320" s="312"/>
      <c r="H320" s="312"/>
      <c r="I320" s="312"/>
      <c r="J320" s="312"/>
      <c r="K320" s="312"/>
      <c r="L320" s="312"/>
      <c r="M320" s="312"/>
      <c r="N320" s="312"/>
      <c r="O320" s="312"/>
      <c r="P320" s="312"/>
      <c r="Q320" s="312"/>
      <c r="R320" s="312"/>
      <c r="S320" s="312"/>
      <c r="T320" s="312"/>
      <c r="U320" s="312"/>
      <c r="V320" s="312"/>
      <c r="W320" s="312"/>
      <c r="X320" s="312"/>
      <c r="Y320" s="312"/>
      <c r="Z320" s="312"/>
      <c r="AA320" s="312"/>
      <c r="AB320" s="312"/>
      <c r="AC320" s="312"/>
      <c r="AD320" s="312"/>
      <c r="AE320" s="312"/>
      <c r="AF320" s="312"/>
      <c r="AG320" s="312"/>
      <c r="AH320" s="312"/>
      <c r="AI320" s="312"/>
      <c r="AJ320" s="312"/>
      <c r="AK320" s="312"/>
    </row>
    <row r="321" spans="1:37" x14ac:dyDescent="0.2">
      <c r="A321" s="312"/>
      <c r="B321" s="312"/>
      <c r="C321" s="313"/>
      <c r="D321" s="312"/>
      <c r="E321" s="312"/>
      <c r="F321" s="312"/>
      <c r="G321" s="312"/>
      <c r="H321" s="312"/>
      <c r="I321" s="312"/>
      <c r="J321" s="312"/>
      <c r="K321" s="312"/>
      <c r="L321" s="312"/>
      <c r="M321" s="312"/>
      <c r="N321" s="312"/>
      <c r="O321" s="312"/>
      <c r="P321" s="312"/>
      <c r="Q321" s="312"/>
      <c r="R321" s="312"/>
      <c r="S321" s="312"/>
      <c r="T321" s="312"/>
      <c r="U321" s="312"/>
      <c r="V321" s="312"/>
      <c r="W321" s="312"/>
      <c r="X321" s="312"/>
      <c r="Y321" s="312"/>
      <c r="Z321" s="312"/>
      <c r="AA321" s="312"/>
      <c r="AB321" s="312"/>
      <c r="AC321" s="312"/>
      <c r="AD321" s="312"/>
      <c r="AE321" s="312"/>
      <c r="AF321" s="312"/>
      <c r="AG321" s="312"/>
      <c r="AH321" s="312"/>
      <c r="AI321" s="312"/>
      <c r="AJ321" s="312"/>
      <c r="AK321" s="312"/>
    </row>
    <row r="322" spans="1:37" x14ac:dyDescent="0.2">
      <c r="A322" s="312"/>
      <c r="B322" s="312"/>
      <c r="C322" s="313"/>
      <c r="D322" s="312"/>
      <c r="E322" s="312"/>
      <c r="F322" s="312"/>
      <c r="G322" s="312"/>
      <c r="H322" s="312"/>
      <c r="I322" s="312"/>
      <c r="J322" s="312"/>
      <c r="K322" s="312"/>
      <c r="L322" s="312"/>
      <c r="M322" s="312"/>
      <c r="N322" s="312"/>
      <c r="O322" s="312"/>
      <c r="P322" s="312"/>
      <c r="Q322" s="312"/>
      <c r="R322" s="312"/>
      <c r="S322" s="312"/>
      <c r="T322" s="312"/>
      <c r="U322" s="312"/>
      <c r="V322" s="312"/>
      <c r="W322" s="312"/>
      <c r="X322" s="312"/>
      <c r="Y322" s="312"/>
      <c r="Z322" s="312"/>
      <c r="AA322" s="312"/>
      <c r="AB322" s="312"/>
      <c r="AC322" s="312"/>
      <c r="AD322" s="312"/>
      <c r="AE322" s="312"/>
      <c r="AF322" s="312"/>
      <c r="AG322" s="312"/>
      <c r="AH322" s="312"/>
      <c r="AI322" s="312"/>
      <c r="AJ322" s="312"/>
      <c r="AK322" s="312"/>
    </row>
    <row r="323" spans="1:37" x14ac:dyDescent="0.2">
      <c r="A323" s="312"/>
      <c r="B323" s="312"/>
      <c r="C323" s="313"/>
      <c r="D323" s="312"/>
      <c r="E323" s="312"/>
      <c r="F323" s="312"/>
      <c r="G323" s="312"/>
      <c r="H323" s="312"/>
      <c r="I323" s="312"/>
      <c r="J323" s="312"/>
      <c r="K323" s="312"/>
      <c r="L323" s="312"/>
      <c r="M323" s="312"/>
      <c r="N323" s="312"/>
      <c r="O323" s="312"/>
      <c r="P323" s="312"/>
      <c r="Q323" s="312"/>
      <c r="R323" s="312"/>
      <c r="S323" s="312"/>
      <c r="T323" s="312"/>
      <c r="U323" s="312"/>
      <c r="V323" s="312"/>
      <c r="W323" s="312"/>
      <c r="X323" s="312"/>
      <c r="Y323" s="312"/>
      <c r="Z323" s="312"/>
      <c r="AA323" s="312"/>
      <c r="AB323" s="312"/>
      <c r="AC323" s="312"/>
      <c r="AD323" s="312"/>
      <c r="AE323" s="312"/>
      <c r="AF323" s="312"/>
      <c r="AG323" s="312"/>
      <c r="AH323" s="312"/>
      <c r="AI323" s="312"/>
      <c r="AJ323" s="312"/>
      <c r="AK323" s="312"/>
    </row>
    <row r="324" spans="1:37" x14ac:dyDescent="0.2">
      <c r="A324" s="312"/>
      <c r="B324" s="312"/>
      <c r="C324" s="313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2"/>
      <c r="AG324" s="312"/>
      <c r="AH324" s="312"/>
      <c r="AI324" s="312"/>
      <c r="AJ324" s="312"/>
      <c r="AK324" s="312"/>
    </row>
    <row r="325" spans="1:37" x14ac:dyDescent="0.2">
      <c r="A325" s="312"/>
      <c r="B325" s="312"/>
      <c r="C325" s="313"/>
      <c r="D325" s="312"/>
      <c r="E325" s="312"/>
      <c r="F325" s="312"/>
      <c r="G325" s="312"/>
      <c r="H325" s="312"/>
      <c r="I325" s="312"/>
      <c r="J325" s="312"/>
      <c r="K325" s="312"/>
      <c r="L325" s="312"/>
      <c r="M325" s="312"/>
      <c r="N325" s="312"/>
      <c r="O325" s="312"/>
      <c r="P325" s="312"/>
      <c r="Q325" s="312"/>
      <c r="R325" s="312"/>
      <c r="S325" s="312"/>
      <c r="T325" s="312"/>
      <c r="U325" s="312"/>
      <c r="V325" s="312"/>
      <c r="W325" s="312"/>
      <c r="X325" s="312"/>
      <c r="Y325" s="312"/>
      <c r="Z325" s="312"/>
      <c r="AA325" s="312"/>
      <c r="AB325" s="312"/>
      <c r="AC325" s="312"/>
      <c r="AD325" s="312"/>
      <c r="AE325" s="312"/>
      <c r="AF325" s="312"/>
      <c r="AG325" s="312"/>
      <c r="AH325" s="312"/>
      <c r="AI325" s="312"/>
      <c r="AJ325" s="312"/>
      <c r="AK325" s="312"/>
    </row>
    <row r="326" spans="1:37" x14ac:dyDescent="0.2">
      <c r="A326" s="312"/>
      <c r="B326" s="312"/>
      <c r="C326" s="313"/>
      <c r="D326" s="312"/>
      <c r="E326" s="312"/>
      <c r="F326" s="312"/>
      <c r="G326" s="312"/>
      <c r="H326" s="312"/>
      <c r="I326" s="312"/>
      <c r="J326" s="312"/>
      <c r="K326" s="312"/>
      <c r="L326" s="312"/>
      <c r="M326" s="312"/>
      <c r="N326" s="312"/>
      <c r="O326" s="312"/>
      <c r="P326" s="312"/>
      <c r="Q326" s="312"/>
      <c r="R326" s="312"/>
      <c r="S326" s="312"/>
      <c r="T326" s="312"/>
      <c r="U326" s="312"/>
      <c r="V326" s="312"/>
      <c r="W326" s="312"/>
      <c r="X326" s="312"/>
      <c r="Y326" s="312"/>
      <c r="Z326" s="312"/>
      <c r="AA326" s="312"/>
      <c r="AB326" s="312"/>
      <c r="AC326" s="312"/>
      <c r="AD326" s="312"/>
      <c r="AE326" s="312"/>
      <c r="AF326" s="312"/>
      <c r="AG326" s="312"/>
      <c r="AH326" s="312"/>
      <c r="AI326" s="312"/>
      <c r="AJ326" s="312"/>
      <c r="AK326" s="312"/>
    </row>
    <row r="327" spans="1:37" x14ac:dyDescent="0.2">
      <c r="A327" s="312"/>
      <c r="B327" s="312"/>
      <c r="C327" s="313"/>
      <c r="D327" s="312"/>
      <c r="E327" s="312"/>
      <c r="F327" s="312"/>
      <c r="G327" s="312"/>
      <c r="H327" s="312"/>
      <c r="I327" s="312"/>
      <c r="J327" s="312"/>
      <c r="K327" s="312"/>
      <c r="L327" s="312"/>
      <c r="M327" s="312"/>
      <c r="N327" s="312"/>
      <c r="O327" s="312"/>
      <c r="P327" s="312"/>
      <c r="Q327" s="312"/>
      <c r="R327" s="312"/>
      <c r="S327" s="312"/>
      <c r="T327" s="312"/>
      <c r="U327" s="312"/>
      <c r="V327" s="312"/>
      <c r="W327" s="312"/>
      <c r="X327" s="312"/>
      <c r="Y327" s="312"/>
      <c r="Z327" s="312"/>
      <c r="AA327" s="312"/>
      <c r="AB327" s="312"/>
      <c r="AC327" s="312"/>
      <c r="AD327" s="312"/>
      <c r="AE327" s="312"/>
      <c r="AF327" s="312"/>
      <c r="AG327" s="312"/>
      <c r="AH327" s="312"/>
      <c r="AI327" s="312"/>
      <c r="AJ327" s="312"/>
      <c r="AK327" s="312"/>
    </row>
    <row r="328" spans="1:37" x14ac:dyDescent="0.2">
      <c r="A328" s="312"/>
      <c r="B328" s="312"/>
      <c r="C328" s="313"/>
      <c r="D328" s="312"/>
      <c r="E328" s="312"/>
      <c r="F328" s="312"/>
      <c r="G328" s="312"/>
      <c r="H328" s="312"/>
      <c r="I328" s="312"/>
      <c r="J328" s="312"/>
      <c r="K328" s="312"/>
      <c r="L328" s="312"/>
      <c r="M328" s="312"/>
      <c r="N328" s="312"/>
      <c r="O328" s="312"/>
      <c r="P328" s="312"/>
      <c r="Q328" s="312"/>
      <c r="R328" s="312"/>
      <c r="S328" s="312"/>
      <c r="T328" s="312"/>
      <c r="U328" s="312"/>
      <c r="V328" s="312"/>
      <c r="W328" s="312"/>
      <c r="X328" s="312"/>
      <c r="Y328" s="312"/>
      <c r="Z328" s="312"/>
      <c r="AA328" s="312"/>
      <c r="AB328" s="312"/>
      <c r="AC328" s="312"/>
      <c r="AD328" s="312"/>
      <c r="AE328" s="312"/>
      <c r="AF328" s="312"/>
      <c r="AG328" s="312"/>
      <c r="AH328" s="312"/>
      <c r="AI328" s="312"/>
      <c r="AJ328" s="312"/>
      <c r="AK328" s="312"/>
    </row>
    <row r="329" spans="1:37" x14ac:dyDescent="0.2">
      <c r="A329" s="312"/>
      <c r="B329" s="312"/>
      <c r="C329" s="313"/>
      <c r="D329" s="312"/>
      <c r="E329" s="312"/>
      <c r="F329" s="312"/>
      <c r="G329" s="312"/>
      <c r="H329" s="312"/>
      <c r="I329" s="312"/>
      <c r="J329" s="312"/>
      <c r="K329" s="312"/>
      <c r="L329" s="312"/>
      <c r="M329" s="312"/>
      <c r="N329" s="312"/>
      <c r="O329" s="312"/>
      <c r="P329" s="312"/>
      <c r="Q329" s="312"/>
      <c r="R329" s="312"/>
      <c r="S329" s="312"/>
      <c r="T329" s="312"/>
      <c r="U329" s="312"/>
      <c r="V329" s="312"/>
      <c r="W329" s="312"/>
      <c r="X329" s="312"/>
      <c r="Y329" s="312"/>
      <c r="Z329" s="312"/>
      <c r="AA329" s="312"/>
      <c r="AB329" s="312"/>
      <c r="AC329" s="312"/>
      <c r="AD329" s="312"/>
      <c r="AE329" s="312"/>
      <c r="AF329" s="312"/>
      <c r="AG329" s="312"/>
      <c r="AH329" s="312"/>
      <c r="AI329" s="312"/>
      <c r="AJ329" s="312"/>
      <c r="AK329" s="312"/>
    </row>
    <row r="330" spans="1:37" x14ac:dyDescent="0.2">
      <c r="A330" s="312"/>
      <c r="B330" s="312"/>
      <c r="C330" s="313"/>
      <c r="D330" s="312"/>
      <c r="E330" s="312"/>
      <c r="F330" s="312"/>
      <c r="G330" s="312"/>
      <c r="H330" s="312"/>
      <c r="I330" s="312"/>
      <c r="J330" s="312"/>
      <c r="K330" s="312"/>
      <c r="L330" s="312"/>
      <c r="M330" s="312"/>
      <c r="N330" s="312"/>
      <c r="O330" s="312"/>
      <c r="P330" s="312"/>
      <c r="Q330" s="312"/>
      <c r="R330" s="312"/>
      <c r="S330" s="312"/>
      <c r="T330" s="312"/>
      <c r="U330" s="312"/>
      <c r="V330" s="312"/>
      <c r="W330" s="312"/>
      <c r="X330" s="312"/>
      <c r="Y330" s="312"/>
      <c r="Z330" s="312"/>
      <c r="AA330" s="312"/>
      <c r="AB330" s="312"/>
      <c r="AC330" s="312"/>
      <c r="AD330" s="312"/>
      <c r="AE330" s="312"/>
      <c r="AF330" s="312"/>
      <c r="AG330" s="312"/>
      <c r="AH330" s="312"/>
      <c r="AI330" s="312"/>
      <c r="AJ330" s="312"/>
      <c r="AK330" s="312"/>
    </row>
    <row r="331" spans="1:37" x14ac:dyDescent="0.2">
      <c r="A331" s="312"/>
      <c r="B331" s="312"/>
      <c r="C331" s="313"/>
      <c r="D331" s="312"/>
      <c r="E331" s="312"/>
      <c r="F331" s="312"/>
      <c r="G331" s="312"/>
      <c r="H331" s="312"/>
      <c r="I331" s="312"/>
      <c r="J331" s="312"/>
      <c r="K331" s="312"/>
      <c r="L331" s="312"/>
      <c r="M331" s="312"/>
      <c r="N331" s="312"/>
      <c r="O331" s="312"/>
      <c r="P331" s="312"/>
      <c r="Q331" s="312"/>
      <c r="R331" s="312"/>
      <c r="S331" s="312"/>
      <c r="T331" s="312"/>
      <c r="U331" s="312"/>
      <c r="V331" s="312"/>
      <c r="W331" s="312"/>
      <c r="X331" s="312"/>
      <c r="Y331" s="312"/>
      <c r="Z331" s="312"/>
      <c r="AA331" s="312"/>
      <c r="AB331" s="312"/>
      <c r="AC331" s="312"/>
      <c r="AD331" s="312"/>
      <c r="AE331" s="312"/>
      <c r="AF331" s="312"/>
      <c r="AG331" s="312"/>
      <c r="AH331" s="312"/>
      <c r="AI331" s="312"/>
      <c r="AJ331" s="312"/>
      <c r="AK331" s="312"/>
    </row>
    <row r="332" spans="1:37" x14ac:dyDescent="0.2">
      <c r="A332" s="312"/>
      <c r="B332" s="312"/>
      <c r="C332" s="313"/>
      <c r="D332" s="312"/>
      <c r="E332" s="312"/>
      <c r="F332" s="312"/>
      <c r="G332" s="312"/>
      <c r="H332" s="312"/>
      <c r="I332" s="312"/>
      <c r="J332" s="312"/>
      <c r="K332" s="312"/>
      <c r="L332" s="312"/>
      <c r="M332" s="312"/>
      <c r="N332" s="312"/>
      <c r="O332" s="312"/>
      <c r="P332" s="312"/>
      <c r="Q332" s="312"/>
      <c r="R332" s="312"/>
      <c r="S332" s="312"/>
      <c r="T332" s="312"/>
      <c r="U332" s="312"/>
      <c r="V332" s="312"/>
      <c r="W332" s="312"/>
      <c r="X332" s="312"/>
      <c r="Y332" s="312"/>
      <c r="Z332" s="312"/>
      <c r="AA332" s="312"/>
      <c r="AB332" s="312"/>
      <c r="AC332" s="312"/>
      <c r="AD332" s="312"/>
      <c r="AE332" s="312"/>
      <c r="AF332" s="312"/>
      <c r="AG332" s="312"/>
      <c r="AH332" s="312"/>
      <c r="AI332" s="312"/>
      <c r="AJ332" s="312"/>
      <c r="AK332" s="312"/>
    </row>
    <row r="333" spans="1:37" x14ac:dyDescent="0.2">
      <c r="A333" s="312"/>
      <c r="B333" s="312"/>
      <c r="C333" s="313"/>
      <c r="D333" s="312"/>
      <c r="E333" s="312"/>
      <c r="F333" s="312"/>
      <c r="G333" s="312"/>
      <c r="H333" s="312"/>
      <c r="I333" s="312"/>
      <c r="J333" s="312"/>
      <c r="K333" s="312"/>
      <c r="L333" s="312"/>
      <c r="M333" s="312"/>
      <c r="N333" s="312"/>
      <c r="O333" s="312"/>
      <c r="P333" s="312"/>
      <c r="Q333" s="312"/>
      <c r="R333" s="312"/>
      <c r="S333" s="312"/>
      <c r="T333" s="312"/>
      <c r="U333" s="312"/>
      <c r="V333" s="312"/>
      <c r="W333" s="312"/>
      <c r="X333" s="312"/>
      <c r="Y333" s="312"/>
      <c r="Z333" s="312"/>
      <c r="AA333" s="312"/>
      <c r="AB333" s="312"/>
      <c r="AC333" s="312"/>
      <c r="AD333" s="312"/>
      <c r="AE333" s="312"/>
      <c r="AF333" s="312"/>
      <c r="AG333" s="312"/>
      <c r="AH333" s="312"/>
      <c r="AI333" s="312"/>
      <c r="AJ333" s="312"/>
      <c r="AK333" s="312"/>
    </row>
    <row r="334" spans="1:37" x14ac:dyDescent="0.2">
      <c r="A334" s="312"/>
      <c r="B334" s="312"/>
      <c r="C334" s="313"/>
      <c r="D334" s="312"/>
      <c r="E334" s="312"/>
      <c r="F334" s="312"/>
      <c r="G334" s="312"/>
      <c r="H334" s="312"/>
      <c r="I334" s="312"/>
      <c r="J334" s="312"/>
      <c r="K334" s="312"/>
      <c r="L334" s="312"/>
      <c r="M334" s="312"/>
      <c r="N334" s="312"/>
      <c r="O334" s="312"/>
      <c r="P334" s="312"/>
      <c r="Q334" s="312"/>
      <c r="R334" s="312"/>
      <c r="S334" s="312"/>
      <c r="T334" s="312"/>
      <c r="U334" s="312"/>
      <c r="V334" s="312"/>
      <c r="W334" s="312"/>
      <c r="X334" s="312"/>
      <c r="Y334" s="312"/>
      <c r="Z334" s="312"/>
      <c r="AA334" s="312"/>
      <c r="AB334" s="312"/>
      <c r="AC334" s="312"/>
      <c r="AD334" s="312"/>
      <c r="AE334" s="312"/>
      <c r="AF334" s="312"/>
      <c r="AG334" s="312"/>
      <c r="AH334" s="312"/>
      <c r="AI334" s="312"/>
      <c r="AJ334" s="312"/>
      <c r="AK334" s="312"/>
    </row>
    <row r="335" spans="1:37" x14ac:dyDescent="0.2">
      <c r="A335" s="312"/>
      <c r="B335" s="312"/>
      <c r="C335" s="313"/>
      <c r="D335" s="312"/>
      <c r="E335" s="312"/>
      <c r="F335" s="312"/>
      <c r="G335" s="312"/>
      <c r="H335" s="312"/>
      <c r="I335" s="312"/>
      <c r="J335" s="312"/>
      <c r="K335" s="312"/>
      <c r="L335" s="312"/>
      <c r="M335" s="312"/>
      <c r="N335" s="312"/>
      <c r="O335" s="312"/>
      <c r="P335" s="312"/>
      <c r="Q335" s="312"/>
      <c r="R335" s="312"/>
      <c r="S335" s="312"/>
      <c r="T335" s="312"/>
      <c r="U335" s="312"/>
      <c r="V335" s="312"/>
      <c r="W335" s="312"/>
      <c r="X335" s="312"/>
      <c r="Y335" s="312"/>
      <c r="Z335" s="312"/>
      <c r="AA335" s="312"/>
      <c r="AB335" s="312"/>
      <c r="AC335" s="312"/>
      <c r="AD335" s="312"/>
      <c r="AE335" s="312"/>
      <c r="AF335" s="312"/>
      <c r="AG335" s="312"/>
      <c r="AH335" s="312"/>
      <c r="AI335" s="312"/>
      <c r="AJ335" s="312"/>
      <c r="AK335" s="312"/>
    </row>
    <row r="336" spans="1:37" x14ac:dyDescent="0.2">
      <c r="A336" s="312"/>
      <c r="B336" s="312"/>
      <c r="C336" s="313"/>
      <c r="D336" s="312"/>
      <c r="E336" s="312"/>
      <c r="F336" s="312"/>
      <c r="G336" s="312"/>
      <c r="H336" s="312"/>
      <c r="I336" s="312"/>
      <c r="J336" s="312"/>
      <c r="K336" s="312"/>
      <c r="L336" s="312"/>
      <c r="M336" s="312"/>
      <c r="N336" s="312"/>
      <c r="O336" s="312"/>
      <c r="P336" s="312"/>
      <c r="Q336" s="312"/>
      <c r="R336" s="312"/>
      <c r="S336" s="312"/>
      <c r="T336" s="312"/>
      <c r="U336" s="312"/>
      <c r="V336" s="312"/>
      <c r="W336" s="312"/>
      <c r="X336" s="312"/>
      <c r="Y336" s="312"/>
      <c r="Z336" s="312"/>
      <c r="AA336" s="312"/>
      <c r="AB336" s="312"/>
      <c r="AC336" s="312"/>
      <c r="AD336" s="312"/>
      <c r="AE336" s="312"/>
      <c r="AF336" s="312"/>
      <c r="AG336" s="312"/>
      <c r="AH336" s="312"/>
      <c r="AI336" s="312"/>
      <c r="AJ336" s="312"/>
      <c r="AK336" s="312"/>
    </row>
    <row r="337" spans="1:37" x14ac:dyDescent="0.2">
      <c r="A337" s="312"/>
      <c r="B337" s="312"/>
      <c r="C337" s="313"/>
      <c r="D337" s="312"/>
      <c r="E337" s="312"/>
      <c r="F337" s="312"/>
      <c r="G337" s="312"/>
      <c r="H337" s="312"/>
      <c r="I337" s="312"/>
      <c r="J337" s="312"/>
      <c r="K337" s="312"/>
      <c r="L337" s="312"/>
      <c r="M337" s="312"/>
      <c r="N337" s="312"/>
      <c r="O337" s="312"/>
      <c r="P337" s="312"/>
      <c r="Q337" s="312"/>
      <c r="R337" s="312"/>
      <c r="S337" s="312"/>
      <c r="T337" s="312"/>
      <c r="U337" s="312"/>
      <c r="V337" s="312"/>
      <c r="W337" s="312"/>
      <c r="X337" s="312"/>
      <c r="Y337" s="312"/>
      <c r="Z337" s="312"/>
      <c r="AA337" s="312"/>
      <c r="AB337" s="312"/>
      <c r="AC337" s="312"/>
      <c r="AD337" s="312"/>
      <c r="AE337" s="312"/>
      <c r="AF337" s="312"/>
      <c r="AG337" s="312"/>
      <c r="AH337" s="312"/>
      <c r="AI337" s="312"/>
      <c r="AJ337" s="312"/>
      <c r="AK337" s="312"/>
    </row>
    <row r="338" spans="1:37" x14ac:dyDescent="0.2">
      <c r="A338" s="312"/>
      <c r="B338" s="312"/>
      <c r="C338" s="313"/>
      <c r="D338" s="312"/>
      <c r="E338" s="312"/>
      <c r="F338" s="312"/>
      <c r="G338" s="312"/>
      <c r="H338" s="312"/>
      <c r="I338" s="312"/>
      <c r="J338" s="312"/>
      <c r="K338" s="312"/>
      <c r="L338" s="312"/>
      <c r="M338" s="312"/>
      <c r="N338" s="312"/>
      <c r="O338" s="312"/>
      <c r="P338" s="312"/>
      <c r="Q338" s="312"/>
      <c r="R338" s="312"/>
      <c r="S338" s="312"/>
      <c r="T338" s="312"/>
      <c r="U338" s="312"/>
      <c r="V338" s="312"/>
      <c r="W338" s="312"/>
      <c r="X338" s="312"/>
      <c r="Y338" s="312"/>
      <c r="Z338" s="312"/>
      <c r="AA338" s="312"/>
      <c r="AB338" s="312"/>
      <c r="AC338" s="312"/>
      <c r="AD338" s="312"/>
      <c r="AE338" s="312"/>
      <c r="AF338" s="312"/>
      <c r="AG338" s="312"/>
      <c r="AH338" s="312"/>
      <c r="AI338" s="312"/>
      <c r="AJ338" s="312"/>
      <c r="AK338" s="312"/>
    </row>
    <row r="339" spans="1:37" x14ac:dyDescent="0.2">
      <c r="A339" s="312"/>
      <c r="B339" s="312"/>
      <c r="C339" s="313"/>
      <c r="D339" s="312"/>
      <c r="E339" s="312"/>
      <c r="F339" s="312"/>
      <c r="G339" s="312"/>
      <c r="H339" s="312"/>
      <c r="I339" s="312"/>
      <c r="J339" s="312"/>
      <c r="K339" s="312"/>
      <c r="L339" s="312"/>
      <c r="M339" s="312"/>
      <c r="N339" s="312"/>
      <c r="O339" s="312"/>
      <c r="P339" s="312"/>
      <c r="Q339" s="312"/>
      <c r="R339" s="312"/>
      <c r="S339" s="312"/>
      <c r="T339" s="312"/>
      <c r="U339" s="312"/>
      <c r="V339" s="312"/>
      <c r="W339" s="312"/>
      <c r="X339" s="312"/>
      <c r="Y339" s="312"/>
      <c r="Z339" s="312"/>
      <c r="AA339" s="312"/>
      <c r="AB339" s="312"/>
      <c r="AC339" s="312"/>
      <c r="AD339" s="312"/>
      <c r="AE339" s="312"/>
      <c r="AF339" s="312"/>
      <c r="AG339" s="312"/>
      <c r="AH339" s="312"/>
      <c r="AI339" s="312"/>
      <c r="AJ339" s="312"/>
      <c r="AK339" s="312"/>
    </row>
    <row r="340" spans="1:37" x14ac:dyDescent="0.2">
      <c r="A340" s="312"/>
      <c r="B340" s="312"/>
      <c r="C340" s="313"/>
      <c r="D340" s="312"/>
      <c r="E340" s="312"/>
      <c r="F340" s="312"/>
      <c r="G340" s="312"/>
      <c r="H340" s="312"/>
      <c r="I340" s="312"/>
      <c r="J340" s="312"/>
      <c r="K340" s="312"/>
      <c r="L340" s="312"/>
      <c r="M340" s="312"/>
      <c r="N340" s="312"/>
      <c r="O340" s="312"/>
      <c r="P340" s="312"/>
      <c r="Q340" s="312"/>
      <c r="R340" s="312"/>
      <c r="S340" s="312"/>
      <c r="T340" s="312"/>
      <c r="U340" s="312"/>
      <c r="V340" s="312"/>
      <c r="W340" s="312"/>
      <c r="X340" s="312"/>
      <c r="Y340" s="312"/>
      <c r="Z340" s="312"/>
      <c r="AA340" s="312"/>
      <c r="AB340" s="312"/>
      <c r="AC340" s="312"/>
      <c r="AD340" s="312"/>
      <c r="AE340" s="312"/>
      <c r="AF340" s="312"/>
      <c r="AG340" s="312"/>
      <c r="AH340" s="312"/>
      <c r="AI340" s="312"/>
      <c r="AJ340" s="312"/>
      <c r="AK340" s="312"/>
    </row>
    <row r="341" spans="1:37" x14ac:dyDescent="0.2">
      <c r="A341" s="312"/>
      <c r="B341" s="312"/>
      <c r="C341" s="313"/>
      <c r="D341" s="312"/>
      <c r="E341" s="312"/>
      <c r="F341" s="312"/>
      <c r="G341" s="312"/>
      <c r="H341" s="312"/>
      <c r="I341" s="312"/>
      <c r="J341" s="312"/>
      <c r="K341" s="312"/>
      <c r="L341" s="312"/>
      <c r="M341" s="312"/>
      <c r="N341" s="312"/>
      <c r="O341" s="312"/>
      <c r="P341" s="312"/>
      <c r="Q341" s="312"/>
      <c r="R341" s="312"/>
      <c r="S341" s="312"/>
      <c r="T341" s="312"/>
      <c r="U341" s="312"/>
      <c r="V341" s="312"/>
      <c r="W341" s="312"/>
      <c r="X341" s="312"/>
      <c r="Y341" s="312"/>
      <c r="Z341" s="312"/>
      <c r="AA341" s="312"/>
      <c r="AB341" s="312"/>
      <c r="AC341" s="312"/>
      <c r="AD341" s="312"/>
      <c r="AE341" s="312"/>
      <c r="AF341" s="312"/>
      <c r="AG341" s="312"/>
      <c r="AH341" s="312"/>
      <c r="AI341" s="312"/>
      <c r="AJ341" s="312"/>
      <c r="AK341" s="312"/>
    </row>
    <row r="342" spans="1:37" x14ac:dyDescent="0.2">
      <c r="A342" s="312"/>
      <c r="B342" s="312"/>
      <c r="C342" s="313"/>
      <c r="D342" s="312"/>
      <c r="E342" s="312"/>
      <c r="F342" s="312"/>
      <c r="G342" s="312"/>
      <c r="H342" s="312"/>
      <c r="I342" s="312"/>
      <c r="J342" s="312"/>
      <c r="K342" s="312"/>
      <c r="L342" s="312"/>
      <c r="M342" s="312"/>
      <c r="N342" s="312"/>
      <c r="O342" s="312"/>
      <c r="P342" s="312"/>
      <c r="Q342" s="312"/>
      <c r="R342" s="312"/>
      <c r="S342" s="312"/>
      <c r="T342" s="312"/>
      <c r="U342" s="312"/>
      <c r="V342" s="312"/>
      <c r="W342" s="312"/>
      <c r="X342" s="312"/>
      <c r="Y342" s="312"/>
      <c r="Z342" s="312"/>
      <c r="AA342" s="312"/>
      <c r="AB342" s="312"/>
      <c r="AC342" s="312"/>
      <c r="AD342" s="312"/>
      <c r="AE342" s="312"/>
      <c r="AF342" s="312"/>
      <c r="AG342" s="312"/>
      <c r="AH342" s="312"/>
      <c r="AI342" s="312"/>
      <c r="AJ342" s="312"/>
      <c r="AK342" s="312"/>
    </row>
    <row r="343" spans="1:37" x14ac:dyDescent="0.2">
      <c r="A343" s="312"/>
      <c r="B343" s="312"/>
      <c r="C343" s="313"/>
      <c r="D343" s="312"/>
      <c r="E343" s="312"/>
      <c r="F343" s="312"/>
      <c r="G343" s="312"/>
      <c r="H343" s="312"/>
      <c r="I343" s="312"/>
      <c r="J343" s="312"/>
      <c r="K343" s="312"/>
      <c r="L343" s="312"/>
      <c r="M343" s="312"/>
      <c r="N343" s="312"/>
      <c r="O343" s="312"/>
      <c r="P343" s="312"/>
      <c r="Q343" s="312"/>
      <c r="R343" s="312"/>
      <c r="S343" s="312"/>
      <c r="T343" s="312"/>
      <c r="U343" s="312"/>
      <c r="V343" s="312"/>
      <c r="W343" s="312"/>
      <c r="X343" s="312"/>
      <c r="Y343" s="312"/>
      <c r="Z343" s="312"/>
      <c r="AA343" s="312"/>
      <c r="AB343" s="312"/>
      <c r="AC343" s="312"/>
      <c r="AD343" s="312"/>
      <c r="AE343" s="312"/>
      <c r="AF343" s="312"/>
      <c r="AG343" s="312"/>
      <c r="AH343" s="312"/>
      <c r="AI343" s="312"/>
      <c r="AJ343" s="312"/>
      <c r="AK343" s="312"/>
    </row>
    <row r="344" spans="1:37" x14ac:dyDescent="0.2">
      <c r="A344" s="312"/>
      <c r="B344" s="312"/>
      <c r="C344" s="313"/>
      <c r="D344" s="312"/>
      <c r="E344" s="312"/>
      <c r="F344" s="312"/>
      <c r="G344" s="312"/>
      <c r="H344" s="312"/>
      <c r="I344" s="312"/>
      <c r="J344" s="312"/>
      <c r="K344" s="312"/>
      <c r="L344" s="312"/>
      <c r="M344" s="312"/>
      <c r="N344" s="312"/>
      <c r="O344" s="312"/>
      <c r="P344" s="312"/>
      <c r="Q344" s="312"/>
      <c r="R344" s="312"/>
      <c r="S344" s="312"/>
      <c r="T344" s="312"/>
      <c r="U344" s="312"/>
      <c r="V344" s="312"/>
      <c r="W344" s="312"/>
      <c r="X344" s="312"/>
      <c r="Y344" s="312"/>
      <c r="Z344" s="312"/>
      <c r="AA344" s="312"/>
      <c r="AB344" s="312"/>
      <c r="AC344" s="312"/>
      <c r="AD344" s="312"/>
      <c r="AE344" s="312"/>
      <c r="AF344" s="312"/>
      <c r="AG344" s="312"/>
      <c r="AH344" s="312"/>
      <c r="AI344" s="312"/>
      <c r="AJ344" s="312"/>
      <c r="AK344" s="312"/>
    </row>
    <row r="345" spans="1:37" x14ac:dyDescent="0.2">
      <c r="A345" s="312"/>
      <c r="B345" s="312"/>
      <c r="C345" s="313"/>
      <c r="D345" s="312"/>
      <c r="E345" s="312"/>
      <c r="F345" s="312"/>
      <c r="G345" s="312"/>
      <c r="H345" s="312"/>
      <c r="I345" s="312"/>
      <c r="J345" s="312"/>
      <c r="K345" s="312"/>
      <c r="L345" s="312"/>
      <c r="M345" s="312"/>
      <c r="N345" s="312"/>
      <c r="O345" s="312"/>
      <c r="P345" s="312"/>
      <c r="Q345" s="312"/>
      <c r="R345" s="312"/>
      <c r="S345" s="312"/>
      <c r="T345" s="312"/>
      <c r="U345" s="312"/>
      <c r="V345" s="312"/>
      <c r="W345" s="312"/>
      <c r="X345" s="312"/>
      <c r="Y345" s="312"/>
      <c r="Z345" s="312"/>
      <c r="AA345" s="312"/>
      <c r="AB345" s="312"/>
      <c r="AC345" s="312"/>
      <c r="AD345" s="312"/>
      <c r="AE345" s="312"/>
      <c r="AF345" s="312"/>
      <c r="AG345" s="312"/>
      <c r="AH345" s="312"/>
      <c r="AI345" s="312"/>
      <c r="AJ345" s="312"/>
      <c r="AK345" s="312"/>
    </row>
    <row r="346" spans="1:37" x14ac:dyDescent="0.2">
      <c r="A346" s="312"/>
      <c r="B346" s="312"/>
      <c r="C346" s="313"/>
      <c r="D346" s="312"/>
      <c r="E346" s="312"/>
      <c r="F346" s="312"/>
      <c r="G346" s="312"/>
      <c r="H346" s="312"/>
      <c r="I346" s="312"/>
      <c r="J346" s="312"/>
      <c r="K346" s="312"/>
      <c r="L346" s="312"/>
      <c r="M346" s="312"/>
      <c r="N346" s="312"/>
      <c r="O346" s="312"/>
      <c r="P346" s="312"/>
      <c r="Q346" s="312"/>
      <c r="R346" s="312"/>
      <c r="S346" s="312"/>
      <c r="T346" s="312"/>
      <c r="U346" s="312"/>
      <c r="V346" s="312"/>
      <c r="W346" s="312"/>
      <c r="X346" s="312"/>
      <c r="Y346" s="312"/>
      <c r="Z346" s="312"/>
      <c r="AA346" s="312"/>
      <c r="AB346" s="312"/>
      <c r="AC346" s="312"/>
      <c r="AD346" s="312"/>
      <c r="AE346" s="312"/>
      <c r="AF346" s="312"/>
      <c r="AG346" s="312"/>
      <c r="AH346" s="312"/>
      <c r="AI346" s="312"/>
      <c r="AJ346" s="312"/>
      <c r="AK346" s="312"/>
    </row>
    <row r="347" spans="1:37" x14ac:dyDescent="0.2">
      <c r="A347" s="312"/>
      <c r="B347" s="312"/>
      <c r="C347" s="313"/>
      <c r="D347" s="312"/>
      <c r="E347" s="312"/>
      <c r="F347" s="312"/>
      <c r="G347" s="312"/>
      <c r="H347" s="312"/>
      <c r="I347" s="312"/>
      <c r="J347" s="312"/>
      <c r="K347" s="312"/>
      <c r="L347" s="312"/>
      <c r="M347" s="312"/>
      <c r="N347" s="312"/>
      <c r="O347" s="312"/>
      <c r="P347" s="312"/>
      <c r="Q347" s="312"/>
      <c r="R347" s="312"/>
      <c r="S347" s="312"/>
      <c r="T347" s="312"/>
      <c r="U347" s="312"/>
      <c r="V347" s="312"/>
      <c r="W347" s="312"/>
      <c r="X347" s="312"/>
      <c r="Y347" s="312"/>
      <c r="Z347" s="312"/>
      <c r="AA347" s="312"/>
      <c r="AB347" s="312"/>
      <c r="AC347" s="312"/>
      <c r="AD347" s="312"/>
      <c r="AE347" s="312"/>
      <c r="AF347" s="312"/>
      <c r="AG347" s="312"/>
      <c r="AH347" s="312"/>
      <c r="AI347" s="312"/>
      <c r="AJ347" s="312"/>
      <c r="AK347" s="312"/>
    </row>
    <row r="348" spans="1:37" x14ac:dyDescent="0.2">
      <c r="A348" s="312"/>
      <c r="B348" s="312"/>
      <c r="C348" s="313"/>
      <c r="D348" s="312"/>
      <c r="E348" s="312"/>
      <c r="F348" s="312"/>
      <c r="G348" s="312"/>
      <c r="H348" s="312"/>
      <c r="I348" s="312"/>
      <c r="J348" s="312"/>
      <c r="K348" s="312"/>
      <c r="L348" s="312"/>
      <c r="M348" s="312"/>
      <c r="N348" s="312"/>
      <c r="O348" s="312"/>
      <c r="P348" s="312"/>
      <c r="Q348" s="312"/>
      <c r="R348" s="312"/>
      <c r="S348" s="312"/>
      <c r="T348" s="312"/>
      <c r="U348" s="312"/>
      <c r="V348" s="312"/>
      <c r="W348" s="312"/>
      <c r="X348" s="312"/>
      <c r="Y348" s="312"/>
      <c r="Z348" s="312"/>
      <c r="AA348" s="312"/>
      <c r="AB348" s="312"/>
      <c r="AC348" s="312"/>
      <c r="AD348" s="312"/>
      <c r="AE348" s="312"/>
      <c r="AF348" s="312"/>
      <c r="AG348" s="312"/>
      <c r="AH348" s="312"/>
      <c r="AI348" s="312"/>
      <c r="AJ348" s="312"/>
      <c r="AK348" s="312"/>
    </row>
    <row r="349" spans="1:37" x14ac:dyDescent="0.2">
      <c r="A349" s="312"/>
      <c r="B349" s="312"/>
      <c r="C349" s="313"/>
      <c r="D349" s="312"/>
      <c r="E349" s="312"/>
      <c r="F349" s="312"/>
      <c r="G349" s="312"/>
      <c r="H349" s="312"/>
      <c r="I349" s="312"/>
      <c r="J349" s="312"/>
      <c r="K349" s="312"/>
      <c r="L349" s="312"/>
      <c r="M349" s="312"/>
      <c r="N349" s="312"/>
      <c r="O349" s="312"/>
      <c r="P349" s="312"/>
      <c r="Q349" s="312"/>
      <c r="R349" s="312"/>
      <c r="S349" s="312"/>
      <c r="T349" s="312"/>
      <c r="U349" s="312"/>
      <c r="V349" s="312"/>
      <c r="W349" s="312"/>
      <c r="X349" s="312"/>
      <c r="Y349" s="312"/>
      <c r="Z349" s="312"/>
      <c r="AA349" s="312"/>
      <c r="AB349" s="312"/>
      <c r="AC349" s="312"/>
      <c r="AD349" s="312"/>
      <c r="AE349" s="312"/>
      <c r="AF349" s="312"/>
      <c r="AG349" s="312"/>
      <c r="AH349" s="312"/>
      <c r="AI349" s="312"/>
      <c r="AJ349" s="312"/>
      <c r="AK349" s="312"/>
    </row>
    <row r="350" spans="1:37" x14ac:dyDescent="0.2">
      <c r="A350" s="312"/>
      <c r="B350" s="312"/>
      <c r="C350" s="313"/>
      <c r="D350" s="312"/>
      <c r="E350" s="312"/>
      <c r="F350" s="312"/>
      <c r="G350" s="312"/>
      <c r="H350" s="312"/>
      <c r="I350" s="312"/>
      <c r="J350" s="312"/>
      <c r="K350" s="312"/>
      <c r="L350" s="312"/>
      <c r="M350" s="312"/>
      <c r="N350" s="312"/>
      <c r="O350" s="312"/>
      <c r="P350" s="312"/>
      <c r="Q350" s="312"/>
      <c r="R350" s="312"/>
      <c r="S350" s="312"/>
      <c r="T350" s="312"/>
      <c r="U350" s="312"/>
      <c r="V350" s="312"/>
      <c r="W350" s="312"/>
      <c r="X350" s="312"/>
      <c r="Y350" s="312"/>
      <c r="Z350" s="312"/>
      <c r="AA350" s="312"/>
      <c r="AB350" s="312"/>
      <c r="AC350" s="312"/>
      <c r="AD350" s="312"/>
      <c r="AE350" s="312"/>
      <c r="AF350" s="312"/>
      <c r="AG350" s="312"/>
      <c r="AH350" s="312"/>
      <c r="AI350" s="312"/>
      <c r="AJ350" s="312"/>
      <c r="AK350" s="312"/>
    </row>
    <row r="351" spans="1:37" x14ac:dyDescent="0.2">
      <c r="A351" s="312"/>
      <c r="B351" s="312"/>
      <c r="C351" s="313"/>
      <c r="D351" s="312"/>
      <c r="E351" s="312"/>
      <c r="F351" s="312"/>
      <c r="G351" s="312"/>
      <c r="H351" s="312"/>
      <c r="I351" s="312"/>
      <c r="J351" s="312"/>
      <c r="K351" s="312"/>
      <c r="L351" s="312"/>
      <c r="M351" s="312"/>
      <c r="N351" s="312"/>
      <c r="O351" s="312"/>
      <c r="P351" s="312"/>
      <c r="Q351" s="312"/>
      <c r="R351" s="312"/>
      <c r="S351" s="312"/>
      <c r="T351" s="312"/>
      <c r="U351" s="312"/>
      <c r="V351" s="312"/>
      <c r="W351" s="312"/>
      <c r="X351" s="312"/>
      <c r="Y351" s="312"/>
      <c r="Z351" s="312"/>
      <c r="AA351" s="312"/>
      <c r="AB351" s="312"/>
      <c r="AC351" s="312"/>
      <c r="AD351" s="312"/>
      <c r="AE351" s="312"/>
      <c r="AF351" s="312"/>
      <c r="AG351" s="312"/>
      <c r="AH351" s="312"/>
      <c r="AI351" s="312"/>
      <c r="AJ351" s="312"/>
      <c r="AK351" s="312"/>
    </row>
    <row r="352" spans="1:37" x14ac:dyDescent="0.2">
      <c r="A352" s="312"/>
      <c r="B352" s="312"/>
      <c r="C352" s="313"/>
      <c r="D352" s="312"/>
      <c r="E352" s="312"/>
      <c r="F352" s="312"/>
      <c r="G352" s="312"/>
      <c r="H352" s="312"/>
      <c r="I352" s="312"/>
      <c r="J352" s="312"/>
      <c r="K352" s="312"/>
      <c r="L352" s="312"/>
      <c r="M352" s="312"/>
      <c r="N352" s="312"/>
      <c r="O352" s="312"/>
      <c r="P352" s="312"/>
      <c r="Q352" s="312"/>
      <c r="R352" s="312"/>
      <c r="S352" s="312"/>
      <c r="T352" s="312"/>
      <c r="U352" s="312"/>
      <c r="V352" s="312"/>
      <c r="W352" s="312"/>
      <c r="X352" s="312"/>
      <c r="Y352" s="312"/>
      <c r="Z352" s="312"/>
      <c r="AA352" s="312"/>
      <c r="AB352" s="312"/>
      <c r="AC352" s="312"/>
      <c r="AD352" s="312"/>
      <c r="AE352" s="312"/>
      <c r="AF352" s="312"/>
      <c r="AG352" s="312"/>
      <c r="AH352" s="312"/>
      <c r="AI352" s="312"/>
      <c r="AJ352" s="312"/>
      <c r="AK352" s="312"/>
    </row>
    <row r="353" spans="1:37" x14ac:dyDescent="0.2">
      <c r="A353" s="312"/>
      <c r="B353" s="312"/>
      <c r="C353" s="313"/>
      <c r="D353" s="312"/>
      <c r="E353" s="312"/>
      <c r="F353" s="312"/>
      <c r="G353" s="312"/>
      <c r="H353" s="312"/>
      <c r="I353" s="312"/>
      <c r="J353" s="312"/>
      <c r="K353" s="312"/>
      <c r="L353" s="312"/>
      <c r="M353" s="312"/>
      <c r="N353" s="312"/>
      <c r="O353" s="312"/>
      <c r="P353" s="312"/>
      <c r="Q353" s="312"/>
      <c r="R353" s="312"/>
      <c r="S353" s="312"/>
      <c r="T353" s="312"/>
      <c r="U353" s="312"/>
      <c r="V353" s="312"/>
      <c r="W353" s="312"/>
      <c r="X353" s="312"/>
      <c r="Y353" s="312"/>
      <c r="Z353" s="312"/>
      <c r="AA353" s="312"/>
      <c r="AB353" s="312"/>
      <c r="AC353" s="312"/>
      <c r="AD353" s="312"/>
      <c r="AE353" s="312"/>
      <c r="AF353" s="312"/>
      <c r="AG353" s="312"/>
      <c r="AH353" s="312"/>
      <c r="AI353" s="312"/>
      <c r="AJ353" s="312"/>
      <c r="AK353" s="312"/>
    </row>
    <row r="354" spans="1:37" x14ac:dyDescent="0.2">
      <c r="A354" s="312"/>
      <c r="B354" s="312"/>
      <c r="C354" s="313"/>
      <c r="D354" s="312"/>
      <c r="E354" s="312"/>
      <c r="F354" s="312"/>
      <c r="G354" s="312"/>
      <c r="H354" s="312"/>
      <c r="I354" s="312"/>
      <c r="J354" s="312"/>
      <c r="K354" s="312"/>
      <c r="L354" s="312"/>
      <c r="M354" s="312"/>
      <c r="N354" s="312"/>
      <c r="O354" s="312"/>
      <c r="P354" s="312"/>
      <c r="Q354" s="312"/>
      <c r="R354" s="312"/>
      <c r="S354" s="312"/>
      <c r="T354" s="312"/>
      <c r="U354" s="312"/>
      <c r="V354" s="312"/>
      <c r="W354" s="312"/>
      <c r="X354" s="312"/>
      <c r="Y354" s="312"/>
      <c r="Z354" s="312"/>
      <c r="AA354" s="312"/>
      <c r="AB354" s="312"/>
      <c r="AC354" s="312"/>
      <c r="AD354" s="312"/>
      <c r="AE354" s="312"/>
      <c r="AF354" s="312"/>
      <c r="AG354" s="312"/>
      <c r="AH354" s="312"/>
      <c r="AI354" s="312"/>
      <c r="AJ354" s="312"/>
      <c r="AK354" s="312"/>
    </row>
    <row r="355" spans="1:37" x14ac:dyDescent="0.2">
      <c r="A355" s="312"/>
      <c r="B355" s="312"/>
      <c r="C355" s="313"/>
      <c r="D355" s="312"/>
      <c r="E355" s="312"/>
      <c r="F355" s="312"/>
      <c r="G355" s="312"/>
      <c r="H355" s="312"/>
      <c r="I355" s="312"/>
      <c r="J355" s="312"/>
      <c r="K355" s="312"/>
      <c r="L355" s="312"/>
      <c r="M355" s="312"/>
      <c r="N355" s="312"/>
      <c r="O355" s="312"/>
      <c r="P355" s="312"/>
      <c r="Q355" s="312"/>
      <c r="R355" s="312"/>
      <c r="S355" s="312"/>
      <c r="T355" s="312"/>
      <c r="U355" s="312"/>
      <c r="V355" s="312"/>
      <c r="W355" s="312"/>
      <c r="X355" s="312"/>
      <c r="Y355" s="312"/>
      <c r="Z355" s="312"/>
      <c r="AA355" s="312"/>
      <c r="AB355" s="312"/>
      <c r="AC355" s="312"/>
      <c r="AD355" s="312"/>
      <c r="AE355" s="312"/>
      <c r="AF355" s="312"/>
      <c r="AG355" s="312"/>
      <c r="AH355" s="312"/>
      <c r="AI355" s="312"/>
      <c r="AJ355" s="312"/>
      <c r="AK355" s="312"/>
    </row>
    <row r="356" spans="1:37" x14ac:dyDescent="0.2">
      <c r="A356" s="312"/>
      <c r="B356" s="312"/>
      <c r="C356" s="313"/>
      <c r="D356" s="312"/>
      <c r="E356" s="312"/>
      <c r="F356" s="312"/>
      <c r="G356" s="312"/>
      <c r="H356" s="312"/>
      <c r="I356" s="312"/>
      <c r="J356" s="312"/>
      <c r="K356" s="312"/>
      <c r="L356" s="312"/>
      <c r="M356" s="312"/>
      <c r="N356" s="312"/>
      <c r="O356" s="312"/>
      <c r="P356" s="312"/>
      <c r="Q356" s="312"/>
      <c r="R356" s="312"/>
      <c r="S356" s="312"/>
      <c r="T356" s="312"/>
      <c r="U356" s="312"/>
      <c r="V356" s="312"/>
      <c r="W356" s="312"/>
      <c r="X356" s="312"/>
      <c r="Y356" s="312"/>
      <c r="Z356" s="312"/>
      <c r="AA356" s="312"/>
      <c r="AB356" s="312"/>
      <c r="AC356" s="312"/>
      <c r="AD356" s="312"/>
      <c r="AE356" s="312"/>
      <c r="AF356" s="312"/>
      <c r="AG356" s="312"/>
      <c r="AH356" s="312"/>
      <c r="AI356" s="312"/>
      <c r="AJ356" s="312"/>
      <c r="AK356" s="312"/>
    </row>
    <row r="357" spans="1:37" x14ac:dyDescent="0.2">
      <c r="A357" s="312"/>
      <c r="B357" s="312"/>
      <c r="C357" s="313"/>
      <c r="D357" s="312"/>
      <c r="E357" s="312"/>
      <c r="F357" s="312"/>
      <c r="G357" s="312"/>
      <c r="H357" s="312"/>
      <c r="I357" s="312"/>
      <c r="J357" s="312"/>
      <c r="K357" s="312"/>
      <c r="L357" s="312"/>
      <c r="M357" s="312"/>
      <c r="N357" s="312"/>
      <c r="O357" s="312"/>
      <c r="P357" s="312"/>
      <c r="Q357" s="312"/>
      <c r="R357" s="312"/>
      <c r="S357" s="312"/>
      <c r="T357" s="312"/>
      <c r="U357" s="312"/>
      <c r="V357" s="312"/>
      <c r="W357" s="312"/>
      <c r="X357" s="312"/>
      <c r="Y357" s="312"/>
      <c r="Z357" s="312"/>
      <c r="AA357" s="312"/>
      <c r="AB357" s="312"/>
      <c r="AC357" s="312"/>
      <c r="AD357" s="312"/>
      <c r="AE357" s="312"/>
      <c r="AF357" s="312"/>
      <c r="AG357" s="312"/>
      <c r="AH357" s="312"/>
      <c r="AI357" s="312"/>
      <c r="AJ357" s="312"/>
      <c r="AK357" s="312"/>
    </row>
    <row r="358" spans="1:37" x14ac:dyDescent="0.2">
      <c r="A358" s="312"/>
      <c r="B358" s="312"/>
      <c r="C358" s="313"/>
      <c r="D358" s="312"/>
      <c r="E358" s="312"/>
      <c r="F358" s="312"/>
      <c r="G358" s="312"/>
      <c r="H358" s="312"/>
      <c r="I358" s="312"/>
      <c r="J358" s="312"/>
      <c r="K358" s="312"/>
      <c r="L358" s="312"/>
      <c r="M358" s="312"/>
      <c r="N358" s="312"/>
      <c r="O358" s="312"/>
      <c r="P358" s="312"/>
      <c r="Q358" s="312"/>
      <c r="R358" s="312"/>
      <c r="S358" s="312"/>
      <c r="T358" s="312"/>
      <c r="U358" s="312"/>
      <c r="V358" s="312"/>
      <c r="W358" s="312"/>
      <c r="X358" s="312"/>
      <c r="Y358" s="312"/>
      <c r="Z358" s="312"/>
      <c r="AA358" s="312"/>
      <c r="AB358" s="312"/>
      <c r="AC358" s="312"/>
      <c r="AD358" s="312"/>
      <c r="AE358" s="312"/>
      <c r="AF358" s="312"/>
      <c r="AG358" s="312"/>
      <c r="AH358" s="312"/>
      <c r="AI358" s="312"/>
      <c r="AJ358" s="312"/>
      <c r="AK358" s="312"/>
    </row>
    <row r="359" spans="1:37" x14ac:dyDescent="0.2">
      <c r="A359" s="312"/>
      <c r="B359" s="312"/>
      <c r="C359" s="313"/>
      <c r="D359" s="312"/>
      <c r="E359" s="312"/>
      <c r="F359" s="312"/>
      <c r="G359" s="312"/>
      <c r="H359" s="312"/>
      <c r="I359" s="312"/>
      <c r="J359" s="312"/>
      <c r="K359" s="312"/>
      <c r="L359" s="312"/>
      <c r="M359" s="312"/>
      <c r="N359" s="312"/>
      <c r="O359" s="312"/>
      <c r="P359" s="312"/>
      <c r="Q359" s="312"/>
      <c r="R359" s="312"/>
      <c r="S359" s="312"/>
      <c r="T359" s="312"/>
      <c r="U359" s="312"/>
      <c r="V359" s="312"/>
      <c r="W359" s="312"/>
      <c r="X359" s="312"/>
      <c r="Y359" s="312"/>
      <c r="Z359" s="312"/>
      <c r="AA359" s="312"/>
      <c r="AB359" s="312"/>
      <c r="AC359" s="312"/>
      <c r="AD359" s="312"/>
      <c r="AE359" s="312"/>
      <c r="AF359" s="312"/>
      <c r="AG359" s="312"/>
      <c r="AH359" s="312"/>
      <c r="AI359" s="312"/>
      <c r="AJ359" s="312"/>
      <c r="AK359" s="312"/>
    </row>
    <row r="360" spans="1:37" x14ac:dyDescent="0.2">
      <c r="A360" s="312"/>
      <c r="B360" s="312"/>
      <c r="C360" s="313"/>
      <c r="D360" s="312"/>
      <c r="E360" s="312"/>
      <c r="F360" s="312"/>
      <c r="G360" s="312"/>
      <c r="H360" s="312"/>
      <c r="I360" s="312"/>
      <c r="J360" s="312"/>
      <c r="K360" s="312"/>
      <c r="L360" s="312"/>
      <c r="M360" s="312"/>
      <c r="N360" s="312"/>
      <c r="O360" s="312"/>
      <c r="P360" s="312"/>
      <c r="Q360" s="312"/>
      <c r="R360" s="312"/>
      <c r="S360" s="312"/>
      <c r="T360" s="312"/>
      <c r="U360" s="312"/>
      <c r="V360" s="312"/>
      <c r="W360" s="312"/>
      <c r="X360" s="312"/>
      <c r="Y360" s="312"/>
      <c r="Z360" s="312"/>
      <c r="AA360" s="312"/>
      <c r="AB360" s="312"/>
      <c r="AC360" s="312"/>
      <c r="AD360" s="312"/>
      <c r="AE360" s="312"/>
      <c r="AF360" s="312"/>
      <c r="AG360" s="312"/>
      <c r="AH360" s="312"/>
      <c r="AI360" s="312"/>
      <c r="AJ360" s="312"/>
      <c r="AK360" s="312"/>
    </row>
    <row r="361" spans="1:37" x14ac:dyDescent="0.2">
      <c r="A361" s="312"/>
      <c r="B361" s="312"/>
      <c r="C361" s="313"/>
      <c r="D361" s="312"/>
      <c r="E361" s="312"/>
      <c r="F361" s="312"/>
      <c r="G361" s="312"/>
      <c r="H361" s="312"/>
      <c r="I361" s="312"/>
      <c r="J361" s="312"/>
      <c r="K361" s="312"/>
      <c r="L361" s="312"/>
      <c r="M361" s="312"/>
      <c r="N361" s="312"/>
      <c r="O361" s="312"/>
      <c r="P361" s="312"/>
      <c r="Q361" s="312"/>
      <c r="R361" s="312"/>
      <c r="S361" s="312"/>
      <c r="T361" s="312"/>
      <c r="U361" s="312"/>
      <c r="V361" s="312"/>
      <c r="W361" s="312"/>
      <c r="X361" s="312"/>
      <c r="Y361" s="312"/>
      <c r="Z361" s="312"/>
      <c r="AA361" s="312"/>
      <c r="AB361" s="312"/>
      <c r="AC361" s="312"/>
      <c r="AD361" s="312"/>
      <c r="AE361" s="312"/>
      <c r="AF361" s="312"/>
      <c r="AG361" s="312"/>
      <c r="AH361" s="312"/>
      <c r="AI361" s="312"/>
      <c r="AJ361" s="312"/>
      <c r="AK361" s="312"/>
    </row>
    <row r="362" spans="1:37" x14ac:dyDescent="0.2">
      <c r="A362" s="312"/>
      <c r="B362" s="312"/>
      <c r="C362" s="313"/>
      <c r="D362" s="312"/>
      <c r="E362" s="312"/>
      <c r="F362" s="312"/>
      <c r="G362" s="312"/>
      <c r="H362" s="312"/>
      <c r="I362" s="312"/>
      <c r="J362" s="312"/>
      <c r="K362" s="312"/>
      <c r="L362" s="312"/>
      <c r="M362" s="312"/>
      <c r="N362" s="312"/>
      <c r="O362" s="312"/>
      <c r="P362" s="312"/>
      <c r="Q362" s="312"/>
      <c r="R362" s="312"/>
      <c r="S362" s="312"/>
      <c r="T362" s="312"/>
      <c r="U362" s="312"/>
      <c r="V362" s="312"/>
      <c r="W362" s="312"/>
      <c r="X362" s="312"/>
      <c r="Y362" s="312"/>
      <c r="Z362" s="312"/>
      <c r="AA362" s="312"/>
      <c r="AB362" s="312"/>
      <c r="AC362" s="312"/>
      <c r="AD362" s="312"/>
      <c r="AE362" s="312"/>
      <c r="AF362" s="312"/>
      <c r="AG362" s="312"/>
      <c r="AH362" s="312"/>
      <c r="AI362" s="312"/>
      <c r="AJ362" s="312"/>
      <c r="AK362" s="312"/>
    </row>
    <row r="363" spans="1:37" x14ac:dyDescent="0.2">
      <c r="A363" s="312"/>
      <c r="B363" s="312"/>
      <c r="C363" s="313"/>
      <c r="D363" s="312"/>
      <c r="E363" s="312"/>
      <c r="F363" s="312"/>
      <c r="G363" s="312"/>
      <c r="H363" s="312"/>
      <c r="I363" s="312"/>
      <c r="J363" s="312"/>
      <c r="K363" s="312"/>
      <c r="L363" s="312"/>
      <c r="M363" s="312"/>
      <c r="N363" s="312"/>
      <c r="O363" s="312"/>
      <c r="P363" s="312"/>
      <c r="Q363" s="312"/>
      <c r="R363" s="312"/>
      <c r="S363" s="312"/>
      <c r="T363" s="312"/>
      <c r="U363" s="312"/>
      <c r="V363" s="312"/>
      <c r="W363" s="312"/>
      <c r="X363" s="312"/>
      <c r="Y363" s="312"/>
      <c r="Z363" s="312"/>
      <c r="AA363" s="312"/>
      <c r="AB363" s="312"/>
      <c r="AC363" s="312"/>
      <c r="AD363" s="312"/>
      <c r="AE363" s="312"/>
      <c r="AF363" s="312"/>
      <c r="AG363" s="312"/>
      <c r="AH363" s="312"/>
      <c r="AI363" s="312"/>
      <c r="AJ363" s="312"/>
      <c r="AK363" s="312"/>
    </row>
    <row r="364" spans="1:37" x14ac:dyDescent="0.2">
      <c r="A364" s="312"/>
      <c r="B364" s="312"/>
      <c r="C364" s="313"/>
      <c r="D364" s="312"/>
      <c r="E364" s="312"/>
      <c r="F364" s="312"/>
      <c r="G364" s="312"/>
      <c r="H364" s="312"/>
      <c r="I364" s="312"/>
      <c r="J364" s="312"/>
      <c r="K364" s="312"/>
      <c r="L364" s="312"/>
      <c r="M364" s="312"/>
      <c r="N364" s="312"/>
      <c r="O364" s="312"/>
      <c r="P364" s="312"/>
      <c r="Q364" s="312"/>
      <c r="R364" s="312"/>
      <c r="S364" s="312"/>
      <c r="T364" s="312"/>
      <c r="U364" s="312"/>
      <c r="V364" s="312"/>
      <c r="W364" s="312"/>
      <c r="X364" s="312"/>
      <c r="Y364" s="312"/>
      <c r="Z364" s="312"/>
      <c r="AA364" s="312"/>
      <c r="AB364" s="312"/>
      <c r="AC364" s="312"/>
      <c r="AD364" s="312"/>
      <c r="AE364" s="312"/>
      <c r="AF364" s="312"/>
      <c r="AG364" s="312"/>
      <c r="AH364" s="312"/>
      <c r="AI364" s="312"/>
      <c r="AJ364" s="312"/>
      <c r="AK364" s="312"/>
    </row>
    <row r="365" spans="1:37" x14ac:dyDescent="0.2">
      <c r="A365" s="312"/>
      <c r="B365" s="312"/>
      <c r="C365" s="313"/>
      <c r="D365" s="312"/>
      <c r="E365" s="312"/>
      <c r="F365" s="312"/>
      <c r="G365" s="312"/>
      <c r="H365" s="312"/>
      <c r="I365" s="312"/>
      <c r="J365" s="312"/>
      <c r="K365" s="312"/>
      <c r="L365" s="312"/>
      <c r="M365" s="312"/>
      <c r="N365" s="312"/>
      <c r="O365" s="312"/>
      <c r="P365" s="312"/>
      <c r="Q365" s="312"/>
      <c r="R365" s="312"/>
      <c r="S365" s="312"/>
      <c r="T365" s="312"/>
      <c r="U365" s="312"/>
      <c r="V365" s="312"/>
      <c r="W365" s="312"/>
      <c r="X365" s="312"/>
      <c r="Y365" s="312"/>
      <c r="Z365" s="312"/>
      <c r="AA365" s="312"/>
      <c r="AB365" s="312"/>
      <c r="AC365" s="312"/>
      <c r="AD365" s="312"/>
      <c r="AE365" s="312"/>
      <c r="AF365" s="312"/>
      <c r="AG365" s="312"/>
      <c r="AH365" s="312"/>
      <c r="AI365" s="312"/>
      <c r="AJ365" s="312"/>
      <c r="AK365" s="312"/>
    </row>
    <row r="366" spans="1:37" x14ac:dyDescent="0.2">
      <c r="A366" s="312"/>
      <c r="B366" s="312"/>
      <c r="C366" s="313"/>
      <c r="D366" s="312"/>
      <c r="E366" s="312"/>
      <c r="F366" s="312"/>
      <c r="G366" s="312"/>
      <c r="H366" s="312"/>
      <c r="I366" s="312"/>
      <c r="J366" s="312"/>
      <c r="K366" s="312"/>
      <c r="L366" s="312"/>
      <c r="M366" s="312"/>
      <c r="N366" s="312"/>
      <c r="O366" s="312"/>
      <c r="P366" s="312"/>
      <c r="Q366" s="312"/>
      <c r="R366" s="312"/>
      <c r="S366" s="312"/>
      <c r="T366" s="312"/>
      <c r="U366" s="312"/>
      <c r="V366" s="312"/>
      <c r="W366" s="312"/>
      <c r="X366" s="312"/>
      <c r="Y366" s="312"/>
      <c r="Z366" s="312"/>
      <c r="AA366" s="312"/>
      <c r="AB366" s="312"/>
      <c r="AC366" s="312"/>
      <c r="AD366" s="312"/>
      <c r="AE366" s="312"/>
      <c r="AF366" s="312"/>
      <c r="AG366" s="312"/>
      <c r="AH366" s="312"/>
      <c r="AI366" s="312"/>
      <c r="AJ366" s="312"/>
      <c r="AK366" s="312"/>
    </row>
    <row r="367" spans="1:37" x14ac:dyDescent="0.2">
      <c r="A367" s="312"/>
      <c r="B367" s="312"/>
      <c r="C367" s="313"/>
      <c r="D367" s="312"/>
      <c r="E367" s="312"/>
      <c r="F367" s="312"/>
      <c r="G367" s="312"/>
      <c r="H367" s="312"/>
      <c r="I367" s="312"/>
      <c r="J367" s="312"/>
      <c r="K367" s="312"/>
      <c r="L367" s="312"/>
      <c r="M367" s="312"/>
      <c r="N367" s="312"/>
      <c r="O367" s="312"/>
      <c r="P367" s="312"/>
      <c r="Q367" s="312"/>
      <c r="R367" s="312"/>
      <c r="S367" s="312"/>
      <c r="T367" s="312"/>
      <c r="U367" s="312"/>
      <c r="V367" s="312"/>
      <c r="W367" s="312"/>
      <c r="X367" s="312"/>
      <c r="Y367" s="312"/>
      <c r="Z367" s="312"/>
      <c r="AA367" s="312"/>
      <c r="AB367" s="312"/>
      <c r="AC367" s="312"/>
      <c r="AD367" s="312"/>
      <c r="AE367" s="312"/>
      <c r="AF367" s="312"/>
      <c r="AG367" s="312"/>
      <c r="AH367" s="312"/>
      <c r="AI367" s="312"/>
      <c r="AJ367" s="312"/>
      <c r="AK367" s="312"/>
    </row>
    <row r="368" spans="1:37" x14ac:dyDescent="0.2">
      <c r="A368" s="312"/>
      <c r="B368" s="312"/>
      <c r="C368" s="313"/>
      <c r="D368" s="312"/>
      <c r="E368" s="312"/>
      <c r="F368" s="312"/>
      <c r="G368" s="312"/>
      <c r="H368" s="312"/>
      <c r="I368" s="312"/>
      <c r="J368" s="312"/>
      <c r="K368" s="312"/>
      <c r="L368" s="312"/>
      <c r="M368" s="312"/>
      <c r="N368" s="312"/>
      <c r="O368" s="312"/>
      <c r="P368" s="312"/>
      <c r="Q368" s="312"/>
      <c r="R368" s="312"/>
      <c r="S368" s="312"/>
      <c r="T368" s="312"/>
      <c r="U368" s="312"/>
      <c r="V368" s="312"/>
      <c r="W368" s="312"/>
      <c r="X368" s="312"/>
      <c r="Y368" s="312"/>
      <c r="Z368" s="312"/>
      <c r="AA368" s="312"/>
      <c r="AB368" s="312"/>
      <c r="AC368" s="312"/>
      <c r="AD368" s="312"/>
      <c r="AE368" s="312"/>
      <c r="AF368" s="312"/>
      <c r="AG368" s="312"/>
      <c r="AH368" s="312"/>
      <c r="AI368" s="312"/>
      <c r="AJ368" s="312"/>
      <c r="AK368" s="312"/>
    </row>
    <row r="369" spans="1:37" x14ac:dyDescent="0.2">
      <c r="A369" s="312"/>
      <c r="B369" s="312"/>
      <c r="C369" s="313"/>
      <c r="D369" s="312"/>
      <c r="E369" s="312"/>
      <c r="F369" s="312"/>
      <c r="G369" s="312"/>
      <c r="H369" s="312"/>
      <c r="I369" s="312"/>
      <c r="J369" s="312"/>
      <c r="K369" s="312"/>
      <c r="L369" s="312"/>
      <c r="M369" s="312"/>
      <c r="N369" s="312"/>
      <c r="O369" s="312"/>
      <c r="P369" s="312"/>
      <c r="Q369" s="312"/>
      <c r="R369" s="312"/>
      <c r="S369" s="312"/>
      <c r="T369" s="312"/>
      <c r="U369" s="312"/>
      <c r="V369" s="312"/>
      <c r="W369" s="312"/>
      <c r="X369" s="312"/>
      <c r="Y369" s="312"/>
      <c r="Z369" s="312"/>
      <c r="AA369" s="312"/>
      <c r="AB369" s="312"/>
      <c r="AC369" s="312"/>
      <c r="AD369" s="312"/>
      <c r="AE369" s="312"/>
      <c r="AF369" s="312"/>
      <c r="AG369" s="312"/>
      <c r="AH369" s="312"/>
      <c r="AI369" s="312"/>
      <c r="AJ369" s="312"/>
      <c r="AK369" s="312"/>
    </row>
    <row r="370" spans="1:37" x14ac:dyDescent="0.2">
      <c r="A370" s="312"/>
      <c r="B370" s="312"/>
      <c r="C370" s="313"/>
      <c r="D370" s="312"/>
      <c r="E370" s="312"/>
      <c r="F370" s="312"/>
      <c r="G370" s="312"/>
      <c r="H370" s="312"/>
      <c r="I370" s="312"/>
      <c r="J370" s="312"/>
      <c r="K370" s="312"/>
      <c r="L370" s="312"/>
      <c r="M370" s="312"/>
      <c r="N370" s="312"/>
      <c r="O370" s="312"/>
      <c r="P370" s="312"/>
      <c r="Q370" s="312"/>
      <c r="R370" s="312"/>
      <c r="S370" s="312"/>
      <c r="T370" s="312"/>
      <c r="U370" s="312"/>
      <c r="V370" s="312"/>
      <c r="W370" s="312"/>
      <c r="X370" s="312"/>
      <c r="Y370" s="312"/>
      <c r="Z370" s="312"/>
      <c r="AA370" s="312"/>
      <c r="AB370" s="312"/>
      <c r="AC370" s="312"/>
      <c r="AD370" s="312"/>
      <c r="AE370" s="312"/>
      <c r="AF370" s="312"/>
      <c r="AG370" s="312"/>
      <c r="AH370" s="312"/>
      <c r="AI370" s="312"/>
      <c r="AJ370" s="312"/>
      <c r="AK370" s="312"/>
    </row>
    <row r="371" spans="1:37" x14ac:dyDescent="0.2">
      <c r="A371" s="312"/>
      <c r="B371" s="312"/>
      <c r="C371" s="313"/>
      <c r="D371" s="312"/>
      <c r="E371" s="312"/>
      <c r="F371" s="312"/>
      <c r="G371" s="312"/>
      <c r="H371" s="312"/>
      <c r="I371" s="312"/>
      <c r="J371" s="312"/>
      <c r="K371" s="312"/>
      <c r="L371" s="312"/>
      <c r="M371" s="312"/>
      <c r="N371" s="312"/>
      <c r="O371" s="312"/>
      <c r="P371" s="312"/>
      <c r="Q371" s="312"/>
      <c r="R371" s="312"/>
      <c r="S371" s="312"/>
      <c r="T371" s="312"/>
      <c r="U371" s="312"/>
      <c r="V371" s="312"/>
      <c r="W371" s="312"/>
      <c r="X371" s="312"/>
      <c r="Y371" s="312"/>
      <c r="Z371" s="312"/>
      <c r="AA371" s="312"/>
      <c r="AB371" s="312"/>
      <c r="AC371" s="312"/>
      <c r="AD371" s="312"/>
      <c r="AE371" s="312"/>
      <c r="AF371" s="312"/>
      <c r="AG371" s="312"/>
      <c r="AH371" s="312"/>
      <c r="AI371" s="312"/>
      <c r="AJ371" s="312"/>
      <c r="AK371" s="312"/>
    </row>
    <row r="372" spans="1:37" x14ac:dyDescent="0.2">
      <c r="A372" s="312"/>
      <c r="B372" s="312"/>
      <c r="C372" s="313"/>
      <c r="D372" s="312"/>
      <c r="E372" s="312"/>
      <c r="F372" s="312"/>
      <c r="G372" s="312"/>
      <c r="H372" s="312"/>
      <c r="I372" s="312"/>
      <c r="J372" s="312"/>
      <c r="K372" s="312"/>
      <c r="L372" s="312"/>
      <c r="M372" s="312"/>
      <c r="N372" s="312"/>
      <c r="O372" s="312"/>
      <c r="P372" s="312"/>
      <c r="Q372" s="312"/>
      <c r="R372" s="312"/>
      <c r="S372" s="312"/>
      <c r="T372" s="312"/>
      <c r="U372" s="312"/>
      <c r="V372" s="312"/>
      <c r="W372" s="312"/>
      <c r="X372" s="312"/>
      <c r="Y372" s="312"/>
      <c r="Z372" s="312"/>
      <c r="AA372" s="312"/>
      <c r="AB372" s="312"/>
      <c r="AC372" s="312"/>
      <c r="AD372" s="312"/>
      <c r="AE372" s="312"/>
      <c r="AF372" s="312"/>
      <c r="AG372" s="312"/>
      <c r="AH372" s="312"/>
      <c r="AI372" s="312"/>
      <c r="AJ372" s="312"/>
      <c r="AK372" s="312"/>
    </row>
    <row r="373" spans="1:37" x14ac:dyDescent="0.2">
      <c r="A373" s="312"/>
      <c r="B373" s="312"/>
      <c r="C373" s="313"/>
      <c r="D373" s="312"/>
      <c r="E373" s="312"/>
      <c r="F373" s="312"/>
      <c r="G373" s="312"/>
      <c r="H373" s="312"/>
      <c r="I373" s="312"/>
      <c r="J373" s="312"/>
      <c r="K373" s="312"/>
      <c r="L373" s="312"/>
      <c r="M373" s="312"/>
      <c r="N373" s="312"/>
      <c r="O373" s="312"/>
      <c r="P373" s="312"/>
      <c r="Q373" s="312"/>
      <c r="R373" s="312"/>
      <c r="S373" s="312"/>
      <c r="T373" s="312"/>
      <c r="U373" s="312"/>
      <c r="V373" s="312"/>
      <c r="W373" s="312"/>
      <c r="X373" s="312"/>
      <c r="Y373" s="312"/>
      <c r="Z373" s="312"/>
      <c r="AA373" s="312"/>
      <c r="AB373" s="312"/>
      <c r="AC373" s="312"/>
      <c r="AD373" s="312"/>
      <c r="AE373" s="312"/>
      <c r="AF373" s="312"/>
      <c r="AG373" s="312"/>
      <c r="AH373" s="312"/>
      <c r="AI373" s="312"/>
      <c r="AJ373" s="312"/>
      <c r="AK373" s="312"/>
    </row>
    <row r="374" spans="1:37" x14ac:dyDescent="0.2">
      <c r="A374" s="312"/>
      <c r="B374" s="312"/>
      <c r="C374" s="313"/>
      <c r="D374" s="312"/>
      <c r="E374" s="312"/>
      <c r="F374" s="312"/>
      <c r="G374" s="312"/>
      <c r="H374" s="312"/>
      <c r="I374" s="312"/>
      <c r="J374" s="312"/>
      <c r="K374" s="312"/>
      <c r="L374" s="312"/>
      <c r="M374" s="312"/>
      <c r="N374" s="312"/>
      <c r="O374" s="312"/>
      <c r="P374" s="312"/>
      <c r="Q374" s="312"/>
      <c r="R374" s="312"/>
      <c r="S374" s="312"/>
      <c r="T374" s="312"/>
      <c r="U374" s="312"/>
      <c r="V374" s="312"/>
      <c r="W374" s="312"/>
      <c r="X374" s="312"/>
      <c r="Y374" s="312"/>
      <c r="Z374" s="312"/>
      <c r="AA374" s="312"/>
      <c r="AB374" s="312"/>
      <c r="AC374" s="312"/>
      <c r="AD374" s="312"/>
      <c r="AE374" s="312"/>
      <c r="AF374" s="312"/>
      <c r="AG374" s="312"/>
      <c r="AH374" s="312"/>
      <c r="AI374" s="312"/>
      <c r="AJ374" s="312"/>
      <c r="AK374" s="312"/>
    </row>
    <row r="375" spans="1:37" x14ac:dyDescent="0.2">
      <c r="A375" s="312"/>
      <c r="B375" s="312"/>
      <c r="C375" s="313"/>
      <c r="D375" s="312"/>
      <c r="E375" s="312"/>
      <c r="F375" s="312"/>
      <c r="G375" s="312"/>
      <c r="H375" s="312"/>
      <c r="I375" s="312"/>
      <c r="J375" s="312"/>
      <c r="K375" s="312"/>
      <c r="L375" s="312"/>
      <c r="M375" s="312"/>
      <c r="N375" s="312"/>
      <c r="O375" s="312"/>
      <c r="P375" s="312"/>
      <c r="Q375" s="312"/>
      <c r="R375" s="312"/>
      <c r="S375" s="312"/>
      <c r="T375" s="312"/>
      <c r="U375" s="312"/>
      <c r="V375" s="312"/>
      <c r="W375" s="312"/>
      <c r="X375" s="312"/>
      <c r="Y375" s="312"/>
      <c r="Z375" s="312"/>
      <c r="AA375" s="312"/>
      <c r="AB375" s="312"/>
      <c r="AC375" s="312"/>
      <c r="AD375" s="312"/>
      <c r="AE375" s="312"/>
      <c r="AF375" s="312"/>
      <c r="AG375" s="312"/>
      <c r="AH375" s="312"/>
      <c r="AI375" s="312"/>
      <c r="AJ375" s="312"/>
      <c r="AK375" s="312"/>
    </row>
    <row r="376" spans="1:37" x14ac:dyDescent="0.2">
      <c r="A376" s="312"/>
      <c r="B376" s="312"/>
      <c r="C376" s="313"/>
      <c r="D376" s="312"/>
      <c r="E376" s="312"/>
      <c r="F376" s="312"/>
      <c r="G376" s="312"/>
      <c r="H376" s="312"/>
      <c r="I376" s="312"/>
      <c r="J376" s="312"/>
      <c r="K376" s="312"/>
      <c r="L376" s="312"/>
      <c r="M376" s="312"/>
      <c r="N376" s="312"/>
      <c r="O376" s="312"/>
      <c r="P376" s="312"/>
      <c r="Q376" s="312"/>
      <c r="R376" s="312"/>
      <c r="S376" s="312"/>
      <c r="T376" s="312"/>
      <c r="U376" s="312"/>
      <c r="V376" s="312"/>
      <c r="W376" s="312"/>
      <c r="X376" s="312"/>
      <c r="Y376" s="312"/>
      <c r="Z376" s="312"/>
      <c r="AA376" s="312"/>
      <c r="AB376" s="312"/>
      <c r="AC376" s="312"/>
      <c r="AD376" s="312"/>
      <c r="AE376" s="312"/>
      <c r="AF376" s="312"/>
      <c r="AG376" s="312"/>
      <c r="AH376" s="312"/>
      <c r="AI376" s="312"/>
      <c r="AJ376" s="312"/>
      <c r="AK376" s="312"/>
    </row>
    <row r="377" spans="1:37" x14ac:dyDescent="0.2">
      <c r="A377" s="312"/>
      <c r="B377" s="312"/>
      <c r="C377" s="313"/>
      <c r="D377" s="312"/>
      <c r="E377" s="312"/>
      <c r="F377" s="312"/>
      <c r="G377" s="312"/>
      <c r="H377" s="312"/>
      <c r="I377" s="312"/>
      <c r="J377" s="312"/>
      <c r="K377" s="312"/>
      <c r="L377" s="312"/>
      <c r="M377" s="312"/>
      <c r="N377" s="312"/>
      <c r="O377" s="312"/>
      <c r="P377" s="312"/>
      <c r="Q377" s="312"/>
      <c r="R377" s="312"/>
      <c r="S377" s="312"/>
      <c r="T377" s="312"/>
      <c r="U377" s="312"/>
      <c r="V377" s="312"/>
      <c r="W377" s="312"/>
      <c r="X377" s="312"/>
      <c r="Y377" s="312"/>
      <c r="Z377" s="312"/>
      <c r="AA377" s="312"/>
      <c r="AB377" s="312"/>
      <c r="AC377" s="312"/>
      <c r="AD377" s="312"/>
      <c r="AE377" s="312"/>
      <c r="AF377" s="312"/>
      <c r="AG377" s="312"/>
      <c r="AH377" s="312"/>
      <c r="AI377" s="312"/>
      <c r="AJ377" s="312"/>
      <c r="AK377" s="312"/>
    </row>
    <row r="378" spans="1:37" x14ac:dyDescent="0.2">
      <c r="A378" s="312"/>
      <c r="B378" s="312"/>
      <c r="C378" s="313"/>
      <c r="D378" s="312"/>
      <c r="E378" s="312"/>
      <c r="F378" s="312"/>
      <c r="G378" s="312"/>
      <c r="H378" s="312"/>
      <c r="I378" s="312"/>
      <c r="J378" s="312"/>
      <c r="K378" s="312"/>
      <c r="L378" s="312"/>
      <c r="M378" s="312"/>
      <c r="N378" s="312"/>
      <c r="O378" s="312"/>
      <c r="P378" s="312"/>
      <c r="Q378" s="312"/>
      <c r="R378" s="312"/>
      <c r="S378" s="312"/>
      <c r="T378" s="312"/>
      <c r="U378" s="312"/>
      <c r="V378" s="312"/>
      <c r="W378" s="312"/>
      <c r="X378" s="312"/>
      <c r="Y378" s="312"/>
      <c r="Z378" s="312"/>
      <c r="AA378" s="312"/>
      <c r="AB378" s="312"/>
      <c r="AC378" s="312"/>
      <c r="AD378" s="312"/>
      <c r="AE378" s="312"/>
      <c r="AF378" s="312"/>
      <c r="AG378" s="312"/>
      <c r="AH378" s="312"/>
      <c r="AI378" s="312"/>
      <c r="AJ378" s="312"/>
      <c r="AK378" s="312"/>
    </row>
    <row r="379" spans="1:37" x14ac:dyDescent="0.2">
      <c r="A379" s="312"/>
      <c r="B379" s="312"/>
      <c r="C379" s="313"/>
      <c r="D379" s="312"/>
      <c r="E379" s="312"/>
      <c r="F379" s="312"/>
      <c r="G379" s="312"/>
      <c r="H379" s="312"/>
      <c r="I379" s="312"/>
      <c r="J379" s="312"/>
      <c r="K379" s="312"/>
      <c r="L379" s="312"/>
      <c r="M379" s="312"/>
      <c r="N379" s="312"/>
      <c r="O379" s="312"/>
      <c r="P379" s="312"/>
      <c r="Q379" s="312"/>
      <c r="R379" s="312"/>
      <c r="S379" s="312"/>
      <c r="T379" s="312"/>
      <c r="U379" s="312"/>
      <c r="V379" s="312"/>
      <c r="W379" s="312"/>
      <c r="X379" s="312"/>
      <c r="Y379" s="312"/>
      <c r="Z379" s="312"/>
      <c r="AA379" s="312"/>
      <c r="AB379" s="312"/>
      <c r="AC379" s="312"/>
      <c r="AD379" s="312"/>
      <c r="AE379" s="312"/>
      <c r="AF379" s="312"/>
      <c r="AG379" s="312"/>
      <c r="AH379" s="312"/>
      <c r="AI379" s="312"/>
      <c r="AJ379" s="312"/>
      <c r="AK379" s="312"/>
    </row>
    <row r="380" spans="1:37" x14ac:dyDescent="0.2">
      <c r="A380" s="312"/>
      <c r="B380" s="312"/>
      <c r="C380" s="313"/>
      <c r="D380" s="312"/>
      <c r="E380" s="312"/>
      <c r="F380" s="312"/>
      <c r="G380" s="312"/>
      <c r="H380" s="312"/>
      <c r="I380" s="312"/>
      <c r="J380" s="312"/>
      <c r="K380" s="312"/>
      <c r="L380" s="312"/>
      <c r="M380" s="312"/>
      <c r="N380" s="312"/>
      <c r="O380" s="312"/>
      <c r="P380" s="312"/>
      <c r="Q380" s="312"/>
      <c r="R380" s="312"/>
      <c r="S380" s="312"/>
      <c r="T380" s="312"/>
      <c r="U380" s="312"/>
      <c r="V380" s="312"/>
      <c r="W380" s="312"/>
      <c r="X380" s="312"/>
      <c r="Y380" s="312"/>
      <c r="Z380" s="312"/>
      <c r="AA380" s="312"/>
      <c r="AB380" s="312"/>
      <c r="AC380" s="312"/>
      <c r="AD380" s="312"/>
      <c r="AE380" s="312"/>
      <c r="AF380" s="312"/>
      <c r="AG380" s="312"/>
      <c r="AH380" s="312"/>
      <c r="AI380" s="312"/>
      <c r="AJ380" s="312"/>
      <c r="AK380" s="312"/>
    </row>
    <row r="381" spans="1:37" x14ac:dyDescent="0.2">
      <c r="A381" s="312"/>
      <c r="B381" s="312"/>
      <c r="C381" s="313"/>
      <c r="D381" s="312"/>
      <c r="E381" s="312"/>
      <c r="F381" s="312"/>
      <c r="G381" s="312"/>
      <c r="H381" s="312"/>
      <c r="I381" s="312"/>
      <c r="J381" s="312"/>
      <c r="K381" s="312"/>
      <c r="L381" s="312"/>
      <c r="M381" s="312"/>
      <c r="N381" s="312"/>
      <c r="O381" s="312"/>
      <c r="P381" s="312"/>
      <c r="Q381" s="312"/>
      <c r="R381" s="312"/>
      <c r="S381" s="312"/>
      <c r="T381" s="312"/>
      <c r="U381" s="312"/>
      <c r="V381" s="312"/>
      <c r="W381" s="312"/>
      <c r="X381" s="312"/>
      <c r="Y381" s="312"/>
      <c r="Z381" s="312"/>
      <c r="AA381" s="312"/>
      <c r="AB381" s="312"/>
      <c r="AC381" s="312"/>
      <c r="AD381" s="312"/>
      <c r="AE381" s="312"/>
      <c r="AF381" s="312"/>
      <c r="AG381" s="312"/>
      <c r="AH381" s="312"/>
      <c r="AI381" s="312"/>
      <c r="AJ381" s="312"/>
      <c r="AK381" s="312"/>
    </row>
    <row r="382" spans="1:37" x14ac:dyDescent="0.2">
      <c r="A382" s="312"/>
      <c r="B382" s="312"/>
      <c r="C382" s="313"/>
      <c r="D382" s="312"/>
      <c r="E382" s="312"/>
      <c r="F382" s="312"/>
      <c r="G382" s="312"/>
      <c r="H382" s="312"/>
      <c r="I382" s="312"/>
      <c r="J382" s="312"/>
      <c r="K382" s="312"/>
      <c r="L382" s="312"/>
      <c r="M382" s="312"/>
      <c r="N382" s="312"/>
      <c r="O382" s="312"/>
      <c r="P382" s="312"/>
      <c r="Q382" s="312"/>
      <c r="R382" s="312"/>
      <c r="S382" s="312"/>
      <c r="T382" s="312"/>
      <c r="U382" s="312"/>
      <c r="V382" s="312"/>
      <c r="W382" s="312"/>
      <c r="X382" s="312"/>
      <c r="Y382" s="312"/>
      <c r="Z382" s="312"/>
      <c r="AA382" s="312"/>
      <c r="AB382" s="312"/>
      <c r="AC382" s="312"/>
      <c r="AD382" s="312"/>
      <c r="AE382" s="312"/>
      <c r="AF382" s="312"/>
      <c r="AG382" s="312"/>
      <c r="AH382" s="312"/>
      <c r="AI382" s="312"/>
      <c r="AJ382" s="312"/>
      <c r="AK382" s="312"/>
    </row>
    <row r="383" spans="1:37" x14ac:dyDescent="0.2">
      <c r="A383" s="312"/>
      <c r="B383" s="312"/>
      <c r="C383" s="313"/>
      <c r="D383" s="312"/>
      <c r="E383" s="312"/>
      <c r="F383" s="312"/>
      <c r="G383" s="312"/>
      <c r="H383" s="312"/>
      <c r="I383" s="312"/>
      <c r="J383" s="312"/>
      <c r="K383" s="312"/>
      <c r="L383" s="312"/>
      <c r="M383" s="312"/>
      <c r="N383" s="312"/>
      <c r="O383" s="312"/>
      <c r="P383" s="312"/>
      <c r="Q383" s="312"/>
      <c r="R383" s="312"/>
      <c r="S383" s="312"/>
      <c r="T383" s="312"/>
      <c r="U383" s="312"/>
      <c r="V383" s="312"/>
      <c r="W383" s="312"/>
      <c r="X383" s="312"/>
      <c r="Y383" s="312"/>
      <c r="Z383" s="312"/>
      <c r="AA383" s="312"/>
      <c r="AB383" s="312"/>
      <c r="AC383" s="312"/>
      <c r="AD383" s="312"/>
      <c r="AE383" s="312"/>
      <c r="AF383" s="312"/>
      <c r="AG383" s="312"/>
      <c r="AH383" s="312"/>
      <c r="AI383" s="312"/>
      <c r="AJ383" s="312"/>
      <c r="AK383" s="312"/>
    </row>
    <row r="384" spans="1:37" x14ac:dyDescent="0.2">
      <c r="A384" s="312"/>
      <c r="B384" s="312"/>
      <c r="C384" s="313"/>
      <c r="D384" s="312"/>
      <c r="E384" s="312"/>
      <c r="F384" s="312"/>
      <c r="G384" s="312"/>
      <c r="H384" s="312"/>
      <c r="I384" s="312"/>
      <c r="J384" s="312"/>
      <c r="K384" s="312"/>
      <c r="L384" s="312"/>
      <c r="M384" s="312"/>
      <c r="N384" s="312"/>
      <c r="O384" s="312"/>
      <c r="P384" s="312"/>
      <c r="Q384" s="312"/>
      <c r="R384" s="312"/>
      <c r="S384" s="312"/>
      <c r="T384" s="312"/>
      <c r="U384" s="312"/>
      <c r="V384" s="312"/>
      <c r="W384" s="312"/>
      <c r="X384" s="312"/>
      <c r="Y384" s="312"/>
      <c r="Z384" s="312"/>
      <c r="AA384" s="312"/>
      <c r="AB384" s="312"/>
      <c r="AC384" s="312"/>
      <c r="AD384" s="312"/>
      <c r="AE384" s="312"/>
      <c r="AF384" s="312"/>
      <c r="AG384" s="312"/>
      <c r="AH384" s="312"/>
      <c r="AI384" s="312"/>
      <c r="AJ384" s="312"/>
      <c r="AK384" s="312"/>
    </row>
    <row r="385" spans="1:37" x14ac:dyDescent="0.2">
      <c r="A385" s="312"/>
      <c r="B385" s="312"/>
      <c r="C385" s="313"/>
      <c r="D385" s="312"/>
      <c r="E385" s="312"/>
      <c r="F385" s="312"/>
      <c r="G385" s="312"/>
      <c r="H385" s="312"/>
      <c r="I385" s="312"/>
      <c r="J385" s="312"/>
      <c r="K385" s="312"/>
      <c r="L385" s="312"/>
      <c r="M385" s="312"/>
      <c r="N385" s="312"/>
      <c r="O385" s="312"/>
      <c r="P385" s="312"/>
      <c r="Q385" s="312"/>
      <c r="R385" s="312"/>
      <c r="S385" s="312"/>
      <c r="T385" s="312"/>
      <c r="U385" s="312"/>
      <c r="V385" s="312"/>
      <c r="W385" s="312"/>
      <c r="X385" s="312"/>
      <c r="Y385" s="312"/>
      <c r="Z385" s="312"/>
      <c r="AA385" s="312"/>
      <c r="AB385" s="312"/>
      <c r="AC385" s="312"/>
      <c r="AD385" s="312"/>
      <c r="AE385" s="312"/>
      <c r="AF385" s="312"/>
      <c r="AG385" s="312"/>
      <c r="AH385" s="312"/>
      <c r="AI385" s="312"/>
      <c r="AJ385" s="312"/>
      <c r="AK385" s="312"/>
    </row>
    <row r="386" spans="1:37" x14ac:dyDescent="0.2">
      <c r="A386" s="312"/>
      <c r="B386" s="312"/>
      <c r="C386" s="313"/>
      <c r="D386" s="312"/>
      <c r="E386" s="312"/>
      <c r="F386" s="312"/>
      <c r="G386" s="312"/>
      <c r="H386" s="312"/>
      <c r="I386" s="312"/>
      <c r="J386" s="312"/>
      <c r="K386" s="312"/>
      <c r="L386" s="312"/>
      <c r="M386" s="312"/>
      <c r="N386" s="312"/>
      <c r="O386" s="312"/>
      <c r="P386" s="312"/>
      <c r="Q386" s="312"/>
      <c r="R386" s="312"/>
      <c r="S386" s="312"/>
      <c r="T386" s="312"/>
      <c r="U386" s="312"/>
      <c r="V386" s="312"/>
      <c r="W386" s="312"/>
      <c r="X386" s="312"/>
      <c r="Y386" s="312"/>
      <c r="Z386" s="312"/>
      <c r="AA386" s="312"/>
      <c r="AB386" s="312"/>
      <c r="AC386" s="312"/>
      <c r="AD386" s="312"/>
      <c r="AE386" s="312"/>
      <c r="AF386" s="312"/>
      <c r="AG386" s="312"/>
      <c r="AH386" s="312"/>
      <c r="AI386" s="312"/>
      <c r="AJ386" s="312"/>
      <c r="AK386" s="312"/>
    </row>
    <row r="387" spans="1:37" x14ac:dyDescent="0.2">
      <c r="A387" s="312"/>
      <c r="B387" s="312"/>
      <c r="C387" s="313"/>
      <c r="D387" s="312"/>
      <c r="E387" s="312"/>
      <c r="F387" s="312"/>
      <c r="G387" s="312"/>
      <c r="H387" s="312"/>
      <c r="I387" s="312"/>
      <c r="J387" s="312"/>
      <c r="K387" s="312"/>
      <c r="L387" s="312"/>
      <c r="M387" s="312"/>
      <c r="N387" s="312"/>
      <c r="O387" s="312"/>
      <c r="P387" s="312"/>
      <c r="Q387" s="312"/>
      <c r="R387" s="312"/>
      <c r="S387" s="312"/>
      <c r="T387" s="312"/>
      <c r="U387" s="312"/>
      <c r="V387" s="312"/>
      <c r="W387" s="312"/>
      <c r="X387" s="312"/>
      <c r="Y387" s="312"/>
      <c r="Z387" s="312"/>
      <c r="AA387" s="312"/>
      <c r="AB387" s="312"/>
      <c r="AC387" s="312"/>
      <c r="AD387" s="312"/>
      <c r="AE387" s="312"/>
      <c r="AF387" s="312"/>
      <c r="AG387" s="312"/>
      <c r="AH387" s="312"/>
      <c r="AI387" s="312"/>
      <c r="AJ387" s="312"/>
      <c r="AK387" s="312"/>
    </row>
    <row r="388" spans="1:37" x14ac:dyDescent="0.2">
      <c r="A388" s="312"/>
      <c r="B388" s="312"/>
      <c r="C388" s="313"/>
      <c r="D388" s="312"/>
      <c r="E388" s="312"/>
      <c r="F388" s="312"/>
      <c r="G388" s="312"/>
      <c r="H388" s="312"/>
      <c r="I388" s="312"/>
      <c r="J388" s="312"/>
      <c r="K388" s="312"/>
      <c r="L388" s="312"/>
      <c r="M388" s="312"/>
      <c r="N388" s="312"/>
      <c r="O388" s="312"/>
      <c r="P388" s="312"/>
      <c r="Q388" s="312"/>
      <c r="R388" s="312"/>
      <c r="S388" s="312"/>
      <c r="T388" s="312"/>
      <c r="U388" s="312"/>
      <c r="V388" s="312"/>
      <c r="W388" s="312"/>
      <c r="X388" s="312"/>
      <c r="Y388" s="312"/>
      <c r="Z388" s="312"/>
      <c r="AA388" s="312"/>
      <c r="AB388" s="312"/>
      <c r="AC388" s="312"/>
      <c r="AD388" s="312"/>
      <c r="AE388" s="312"/>
      <c r="AF388" s="312"/>
      <c r="AG388" s="312"/>
      <c r="AH388" s="312"/>
      <c r="AI388" s="312"/>
      <c r="AJ388" s="312"/>
      <c r="AK388" s="312"/>
    </row>
    <row r="389" spans="1:37" x14ac:dyDescent="0.2">
      <c r="A389" s="312"/>
      <c r="B389" s="312"/>
      <c r="C389" s="313"/>
      <c r="D389" s="312"/>
      <c r="E389" s="312"/>
      <c r="F389" s="312"/>
      <c r="G389" s="312"/>
      <c r="H389" s="312"/>
      <c r="I389" s="312"/>
      <c r="J389" s="312"/>
      <c r="K389" s="312"/>
      <c r="L389" s="312"/>
      <c r="M389" s="312"/>
      <c r="N389" s="312"/>
      <c r="O389" s="312"/>
      <c r="P389" s="312"/>
      <c r="Q389" s="312"/>
      <c r="R389" s="312"/>
      <c r="S389" s="312"/>
      <c r="T389" s="312"/>
      <c r="U389" s="312"/>
      <c r="V389" s="312"/>
      <c r="W389" s="312"/>
      <c r="X389" s="312"/>
      <c r="Y389" s="312"/>
      <c r="Z389" s="312"/>
      <c r="AA389" s="312"/>
      <c r="AB389" s="312"/>
      <c r="AC389" s="312"/>
      <c r="AD389" s="312"/>
      <c r="AE389" s="312"/>
      <c r="AF389" s="312"/>
      <c r="AG389" s="312"/>
      <c r="AH389" s="312"/>
      <c r="AI389" s="312"/>
      <c r="AJ389" s="312"/>
      <c r="AK389" s="312"/>
    </row>
    <row r="390" spans="1:37" x14ac:dyDescent="0.2">
      <c r="A390" s="312"/>
      <c r="B390" s="312"/>
      <c r="C390" s="313"/>
      <c r="D390" s="312"/>
      <c r="E390" s="312"/>
      <c r="F390" s="312"/>
      <c r="G390" s="312"/>
      <c r="H390" s="312"/>
      <c r="I390" s="312"/>
      <c r="J390" s="312"/>
      <c r="K390" s="312"/>
      <c r="L390" s="312"/>
      <c r="M390" s="312"/>
      <c r="N390" s="312"/>
      <c r="O390" s="312"/>
      <c r="P390" s="312"/>
      <c r="Q390" s="312"/>
      <c r="R390" s="312"/>
      <c r="S390" s="312"/>
      <c r="T390" s="312"/>
      <c r="U390" s="312"/>
      <c r="V390" s="312"/>
      <c r="W390" s="312"/>
      <c r="X390" s="312"/>
      <c r="Y390" s="312"/>
      <c r="Z390" s="312"/>
      <c r="AA390" s="312"/>
      <c r="AB390" s="312"/>
      <c r="AC390" s="312"/>
      <c r="AD390" s="312"/>
      <c r="AE390" s="312"/>
      <c r="AF390" s="312"/>
      <c r="AG390" s="312"/>
      <c r="AH390" s="312"/>
      <c r="AI390" s="312"/>
      <c r="AJ390" s="312"/>
      <c r="AK390" s="312"/>
    </row>
    <row r="391" spans="1:37" x14ac:dyDescent="0.2">
      <c r="A391" s="312"/>
      <c r="B391" s="312"/>
      <c r="C391" s="313"/>
      <c r="D391" s="312"/>
      <c r="E391" s="312"/>
      <c r="F391" s="312"/>
      <c r="G391" s="312"/>
      <c r="H391" s="312"/>
      <c r="I391" s="312"/>
      <c r="J391" s="312"/>
      <c r="K391" s="312"/>
      <c r="L391" s="312"/>
      <c r="M391" s="312"/>
      <c r="N391" s="312"/>
      <c r="O391" s="312"/>
      <c r="P391" s="312"/>
      <c r="Q391" s="312"/>
      <c r="R391" s="312"/>
      <c r="S391" s="312"/>
      <c r="T391" s="312"/>
      <c r="U391" s="312"/>
      <c r="V391" s="312"/>
      <c r="W391" s="312"/>
      <c r="X391" s="312"/>
      <c r="Y391" s="312"/>
      <c r="Z391" s="312"/>
      <c r="AA391" s="312"/>
      <c r="AB391" s="312"/>
      <c r="AC391" s="312"/>
      <c r="AD391" s="312"/>
      <c r="AE391" s="312"/>
      <c r="AF391" s="312"/>
      <c r="AG391" s="312"/>
      <c r="AH391" s="312"/>
      <c r="AI391" s="312"/>
      <c r="AJ391" s="312"/>
      <c r="AK391" s="312"/>
    </row>
    <row r="392" spans="1:37" x14ac:dyDescent="0.2">
      <c r="A392" s="312"/>
      <c r="B392" s="312"/>
      <c r="C392" s="313"/>
      <c r="D392" s="312"/>
      <c r="E392" s="312"/>
      <c r="F392" s="312"/>
      <c r="G392" s="312"/>
      <c r="H392" s="312"/>
      <c r="I392" s="312"/>
      <c r="J392" s="312"/>
      <c r="K392" s="312"/>
      <c r="L392" s="312"/>
      <c r="M392" s="312"/>
      <c r="N392" s="312"/>
      <c r="O392" s="312"/>
      <c r="P392" s="312"/>
      <c r="Q392" s="312"/>
      <c r="R392" s="312"/>
      <c r="S392" s="312"/>
      <c r="T392" s="312"/>
      <c r="U392" s="312"/>
      <c r="V392" s="312"/>
      <c r="W392" s="312"/>
      <c r="X392" s="312"/>
      <c r="Y392" s="312"/>
      <c r="Z392" s="312"/>
      <c r="AA392" s="312"/>
      <c r="AB392" s="312"/>
      <c r="AC392" s="312"/>
      <c r="AD392" s="312"/>
      <c r="AE392" s="312"/>
      <c r="AF392" s="312"/>
      <c r="AG392" s="312"/>
      <c r="AH392" s="312"/>
      <c r="AI392" s="312"/>
      <c r="AJ392" s="312"/>
      <c r="AK392" s="312"/>
    </row>
    <row r="393" spans="1:37" x14ac:dyDescent="0.2">
      <c r="A393" s="312"/>
      <c r="B393" s="312"/>
      <c r="C393" s="313"/>
      <c r="D393" s="312"/>
      <c r="E393" s="312"/>
      <c r="F393" s="312"/>
      <c r="G393" s="312"/>
      <c r="H393" s="312"/>
      <c r="I393" s="312"/>
      <c r="J393" s="312"/>
      <c r="K393" s="312"/>
      <c r="L393" s="312"/>
      <c r="M393" s="312"/>
      <c r="N393" s="312"/>
      <c r="O393" s="312"/>
      <c r="P393" s="312"/>
      <c r="Q393" s="312"/>
      <c r="R393" s="312"/>
      <c r="S393" s="312"/>
      <c r="T393" s="312"/>
      <c r="U393" s="312"/>
      <c r="V393" s="312"/>
      <c r="W393" s="312"/>
      <c r="X393" s="312"/>
      <c r="Y393" s="312"/>
      <c r="Z393" s="312"/>
      <c r="AA393" s="312"/>
      <c r="AB393" s="312"/>
      <c r="AC393" s="312"/>
      <c r="AD393" s="312"/>
      <c r="AE393" s="312"/>
      <c r="AF393" s="312"/>
      <c r="AG393" s="312"/>
      <c r="AH393" s="312"/>
      <c r="AI393" s="312"/>
      <c r="AJ393" s="312"/>
      <c r="AK393" s="312"/>
    </row>
    <row r="394" spans="1:37" x14ac:dyDescent="0.2">
      <c r="A394" s="312"/>
      <c r="B394" s="312"/>
      <c r="C394" s="313"/>
      <c r="D394" s="312"/>
      <c r="E394" s="312"/>
      <c r="F394" s="312"/>
      <c r="G394" s="312"/>
      <c r="H394" s="312"/>
      <c r="I394" s="312"/>
      <c r="J394" s="312"/>
      <c r="K394" s="312"/>
      <c r="L394" s="312"/>
      <c r="M394" s="312"/>
      <c r="N394" s="312"/>
      <c r="O394" s="312"/>
      <c r="P394" s="312"/>
      <c r="Q394" s="312"/>
      <c r="R394" s="312"/>
      <c r="S394" s="312"/>
      <c r="T394" s="312"/>
      <c r="U394" s="312"/>
      <c r="V394" s="312"/>
      <c r="W394" s="312"/>
      <c r="X394" s="312"/>
      <c r="Y394" s="312"/>
      <c r="Z394" s="312"/>
      <c r="AA394" s="312"/>
      <c r="AB394" s="312"/>
      <c r="AC394" s="312"/>
      <c r="AD394" s="312"/>
      <c r="AE394" s="312"/>
      <c r="AF394" s="312"/>
      <c r="AG394" s="312"/>
      <c r="AH394" s="312"/>
      <c r="AI394" s="312"/>
      <c r="AJ394" s="312"/>
      <c r="AK394" s="312"/>
    </row>
    <row r="395" spans="1:37" x14ac:dyDescent="0.2">
      <c r="A395" s="312"/>
      <c r="B395" s="312"/>
      <c r="C395" s="313"/>
      <c r="D395" s="312"/>
      <c r="E395" s="312"/>
      <c r="F395" s="312"/>
      <c r="G395" s="312"/>
      <c r="H395" s="312"/>
      <c r="I395" s="312"/>
      <c r="J395" s="312"/>
      <c r="K395" s="312"/>
      <c r="L395" s="312"/>
      <c r="M395" s="312"/>
      <c r="N395" s="312"/>
      <c r="O395" s="312"/>
      <c r="P395" s="312"/>
      <c r="Q395" s="312"/>
      <c r="R395" s="312"/>
      <c r="S395" s="312"/>
      <c r="T395" s="312"/>
      <c r="U395" s="312"/>
      <c r="V395" s="312"/>
      <c r="W395" s="312"/>
      <c r="X395" s="312"/>
      <c r="Y395" s="312"/>
      <c r="Z395" s="312"/>
      <c r="AA395" s="312"/>
      <c r="AB395" s="312"/>
      <c r="AC395" s="312"/>
      <c r="AD395" s="312"/>
      <c r="AE395" s="312"/>
      <c r="AF395" s="312"/>
      <c r="AG395" s="312"/>
      <c r="AH395" s="312"/>
      <c r="AI395" s="312"/>
      <c r="AJ395" s="312"/>
      <c r="AK395" s="312"/>
    </row>
    <row r="396" spans="1:37" x14ac:dyDescent="0.2">
      <c r="A396" s="312"/>
      <c r="B396" s="312"/>
      <c r="C396" s="313"/>
      <c r="D396" s="312"/>
      <c r="E396" s="312"/>
      <c r="F396" s="312"/>
      <c r="G396" s="312"/>
      <c r="H396" s="312"/>
      <c r="I396" s="312"/>
      <c r="J396" s="312"/>
      <c r="K396" s="312"/>
      <c r="L396" s="312"/>
      <c r="M396" s="312"/>
      <c r="N396" s="312"/>
      <c r="O396" s="312"/>
      <c r="P396" s="312"/>
      <c r="Q396" s="312"/>
      <c r="R396" s="312"/>
      <c r="S396" s="312"/>
      <c r="T396" s="312"/>
      <c r="U396" s="312"/>
      <c r="V396" s="312"/>
      <c r="W396" s="312"/>
      <c r="X396" s="312"/>
      <c r="Y396" s="312"/>
      <c r="Z396" s="312"/>
      <c r="AA396" s="312"/>
      <c r="AB396" s="312"/>
      <c r="AC396" s="312"/>
      <c r="AD396" s="312"/>
      <c r="AE396" s="312"/>
      <c r="AF396" s="312"/>
      <c r="AG396" s="312"/>
      <c r="AH396" s="312"/>
      <c r="AI396" s="312"/>
      <c r="AJ396" s="312"/>
      <c r="AK396" s="312"/>
    </row>
    <row r="397" spans="1:37" x14ac:dyDescent="0.2">
      <c r="A397" s="312"/>
      <c r="B397" s="312"/>
      <c r="C397" s="313"/>
      <c r="D397" s="312"/>
      <c r="E397" s="312"/>
      <c r="F397" s="312"/>
      <c r="G397" s="312"/>
      <c r="H397" s="312"/>
      <c r="I397" s="312"/>
      <c r="J397" s="312"/>
      <c r="K397" s="312"/>
      <c r="L397" s="312"/>
      <c r="M397" s="312"/>
      <c r="N397" s="312"/>
      <c r="O397" s="312"/>
      <c r="P397" s="312"/>
      <c r="Q397" s="312"/>
      <c r="R397" s="312"/>
      <c r="S397" s="312"/>
      <c r="T397" s="312"/>
      <c r="U397" s="312"/>
      <c r="V397" s="312"/>
      <c r="W397" s="312"/>
      <c r="X397" s="312"/>
      <c r="Y397" s="312"/>
      <c r="Z397" s="312"/>
      <c r="AA397" s="312"/>
      <c r="AB397" s="312"/>
      <c r="AC397" s="312"/>
      <c r="AD397" s="312"/>
      <c r="AE397" s="312"/>
      <c r="AF397" s="312"/>
      <c r="AG397" s="312"/>
      <c r="AH397" s="312"/>
      <c r="AI397" s="312"/>
      <c r="AJ397" s="312"/>
      <c r="AK397" s="312"/>
    </row>
    <row r="398" spans="1:37" x14ac:dyDescent="0.2">
      <c r="A398" s="312"/>
      <c r="B398" s="312"/>
      <c r="C398" s="313"/>
      <c r="D398" s="312"/>
      <c r="E398" s="312"/>
      <c r="F398" s="312"/>
      <c r="G398" s="312"/>
      <c r="H398" s="312"/>
      <c r="I398" s="312"/>
      <c r="J398" s="312"/>
      <c r="K398" s="312"/>
      <c r="L398" s="312"/>
      <c r="M398" s="312"/>
      <c r="N398" s="312"/>
      <c r="O398" s="312"/>
      <c r="P398" s="312"/>
      <c r="Q398" s="312"/>
      <c r="R398" s="312"/>
      <c r="S398" s="312"/>
      <c r="T398" s="312"/>
      <c r="U398" s="312"/>
      <c r="V398" s="312"/>
      <c r="W398" s="312"/>
      <c r="X398" s="312"/>
      <c r="Y398" s="312"/>
      <c r="Z398" s="312"/>
      <c r="AA398" s="312"/>
      <c r="AB398" s="312"/>
      <c r="AC398" s="312"/>
      <c r="AD398" s="312"/>
      <c r="AE398" s="312"/>
      <c r="AF398" s="312"/>
      <c r="AG398" s="312"/>
      <c r="AH398" s="312"/>
      <c r="AI398" s="312"/>
      <c r="AJ398" s="312"/>
      <c r="AK398" s="312"/>
    </row>
    <row r="399" spans="1:37" x14ac:dyDescent="0.2">
      <c r="A399" s="312"/>
      <c r="B399" s="312"/>
      <c r="C399" s="313"/>
      <c r="D399" s="312"/>
      <c r="E399" s="312"/>
      <c r="F399" s="312"/>
      <c r="G399" s="312"/>
      <c r="H399" s="312"/>
      <c r="I399" s="312"/>
      <c r="J399" s="312"/>
      <c r="K399" s="312"/>
      <c r="L399" s="312"/>
      <c r="M399" s="312"/>
      <c r="N399" s="312"/>
      <c r="O399" s="312"/>
      <c r="P399" s="312"/>
      <c r="Q399" s="312"/>
      <c r="R399" s="312"/>
      <c r="S399" s="312"/>
      <c r="T399" s="312"/>
      <c r="U399" s="312"/>
      <c r="V399" s="312"/>
      <c r="W399" s="312"/>
      <c r="X399" s="312"/>
      <c r="Y399" s="312"/>
      <c r="Z399" s="312"/>
      <c r="AA399" s="312"/>
      <c r="AB399" s="312"/>
      <c r="AC399" s="312"/>
      <c r="AD399" s="312"/>
      <c r="AE399" s="312"/>
      <c r="AF399" s="312"/>
      <c r="AG399" s="312"/>
      <c r="AH399" s="312"/>
      <c r="AI399" s="312"/>
      <c r="AJ399" s="312"/>
      <c r="AK399" s="312"/>
    </row>
    <row r="400" spans="1:37" x14ac:dyDescent="0.2">
      <c r="A400" s="312"/>
      <c r="B400" s="312"/>
      <c r="C400" s="313"/>
      <c r="D400" s="312"/>
      <c r="E400" s="312"/>
      <c r="F400" s="312"/>
      <c r="G400" s="312"/>
      <c r="H400" s="312"/>
      <c r="I400" s="312"/>
      <c r="J400" s="312"/>
      <c r="K400" s="312"/>
      <c r="L400" s="312"/>
      <c r="M400" s="312"/>
      <c r="N400" s="312"/>
      <c r="O400" s="312"/>
      <c r="P400" s="312"/>
      <c r="Q400" s="312"/>
      <c r="R400" s="312"/>
      <c r="S400" s="312"/>
      <c r="T400" s="312"/>
      <c r="U400" s="312"/>
      <c r="V400" s="312"/>
      <c r="W400" s="312"/>
      <c r="X400" s="312"/>
      <c r="Y400" s="312"/>
      <c r="Z400" s="312"/>
      <c r="AA400" s="312"/>
      <c r="AB400" s="312"/>
      <c r="AC400" s="312"/>
      <c r="AD400" s="312"/>
      <c r="AE400" s="312"/>
      <c r="AF400" s="312"/>
      <c r="AG400" s="312"/>
      <c r="AH400" s="312"/>
      <c r="AI400" s="312"/>
      <c r="AJ400" s="312"/>
      <c r="AK400" s="312"/>
    </row>
    <row r="401" spans="1:37" x14ac:dyDescent="0.2">
      <c r="A401" s="312"/>
      <c r="B401" s="312"/>
      <c r="C401" s="313"/>
      <c r="D401" s="312"/>
      <c r="E401" s="312"/>
      <c r="F401" s="312"/>
      <c r="G401" s="312"/>
      <c r="H401" s="312"/>
      <c r="I401" s="312"/>
      <c r="J401" s="312"/>
      <c r="K401" s="312"/>
      <c r="L401" s="312"/>
      <c r="M401" s="312"/>
      <c r="N401" s="312"/>
      <c r="O401" s="312"/>
      <c r="P401" s="312"/>
      <c r="Q401" s="312"/>
      <c r="R401" s="312"/>
      <c r="S401" s="312"/>
      <c r="T401" s="312"/>
      <c r="U401" s="312"/>
      <c r="V401" s="312"/>
      <c r="W401" s="312"/>
      <c r="X401" s="312"/>
      <c r="Y401" s="312"/>
      <c r="Z401" s="312"/>
      <c r="AA401" s="312"/>
      <c r="AB401" s="312"/>
      <c r="AC401" s="312"/>
      <c r="AD401" s="312"/>
      <c r="AE401" s="312"/>
      <c r="AF401" s="312"/>
      <c r="AG401" s="312"/>
      <c r="AH401" s="312"/>
      <c r="AI401" s="312"/>
      <c r="AJ401" s="312"/>
      <c r="AK401" s="312"/>
    </row>
    <row r="402" spans="1:37" x14ac:dyDescent="0.2">
      <c r="A402" s="312"/>
      <c r="B402" s="312"/>
      <c r="C402" s="313"/>
      <c r="D402" s="312"/>
      <c r="E402" s="312"/>
      <c r="F402" s="312"/>
      <c r="G402" s="312"/>
      <c r="H402" s="312"/>
      <c r="I402" s="312"/>
      <c r="J402" s="312"/>
      <c r="K402" s="312"/>
      <c r="L402" s="312"/>
      <c r="M402" s="312"/>
      <c r="N402" s="312"/>
      <c r="O402" s="312"/>
      <c r="P402" s="312"/>
      <c r="Q402" s="312"/>
      <c r="R402" s="312"/>
      <c r="S402" s="312"/>
      <c r="T402" s="312"/>
      <c r="U402" s="312"/>
      <c r="V402" s="312"/>
      <c r="W402" s="312"/>
      <c r="X402" s="312"/>
      <c r="Y402" s="312"/>
      <c r="Z402" s="312"/>
      <c r="AA402" s="312"/>
      <c r="AB402" s="312"/>
      <c r="AC402" s="312"/>
      <c r="AD402" s="312"/>
      <c r="AE402" s="312"/>
      <c r="AF402" s="312"/>
      <c r="AG402" s="312"/>
      <c r="AH402" s="312"/>
      <c r="AI402" s="312"/>
      <c r="AJ402" s="312"/>
      <c r="AK402" s="312"/>
    </row>
    <row r="403" spans="1:37" x14ac:dyDescent="0.2">
      <c r="A403" s="312"/>
      <c r="B403" s="312"/>
      <c r="C403" s="313"/>
      <c r="D403" s="312"/>
      <c r="E403" s="312"/>
      <c r="F403" s="312"/>
      <c r="G403" s="312"/>
      <c r="H403" s="312"/>
      <c r="I403" s="312"/>
      <c r="J403" s="312"/>
      <c r="K403" s="312"/>
      <c r="L403" s="312"/>
      <c r="M403" s="312"/>
      <c r="N403" s="312"/>
      <c r="O403" s="312"/>
      <c r="P403" s="312"/>
      <c r="Q403" s="312"/>
      <c r="R403" s="312"/>
      <c r="S403" s="312"/>
      <c r="T403" s="312"/>
      <c r="U403" s="312"/>
      <c r="V403" s="312"/>
      <c r="W403" s="312"/>
      <c r="X403" s="312"/>
      <c r="Y403" s="312"/>
      <c r="Z403" s="312"/>
      <c r="AA403" s="312"/>
      <c r="AB403" s="312"/>
      <c r="AC403" s="312"/>
      <c r="AD403" s="312"/>
      <c r="AE403" s="312"/>
      <c r="AF403" s="312"/>
      <c r="AG403" s="312"/>
      <c r="AH403" s="312"/>
      <c r="AI403" s="312"/>
      <c r="AJ403" s="312"/>
      <c r="AK403" s="312"/>
    </row>
    <row r="404" spans="1:37" x14ac:dyDescent="0.2">
      <c r="A404" s="312"/>
      <c r="B404" s="312"/>
      <c r="C404" s="313"/>
      <c r="D404" s="312"/>
      <c r="E404" s="312"/>
      <c r="F404" s="312"/>
      <c r="G404" s="312"/>
      <c r="H404" s="312"/>
      <c r="I404" s="312"/>
      <c r="J404" s="312"/>
      <c r="K404" s="312"/>
      <c r="L404" s="312"/>
      <c r="M404" s="312"/>
      <c r="N404" s="312"/>
      <c r="O404" s="312"/>
      <c r="P404" s="312"/>
      <c r="Q404" s="312"/>
      <c r="R404" s="312"/>
      <c r="S404" s="312"/>
      <c r="T404" s="312"/>
      <c r="U404" s="312"/>
      <c r="V404" s="312"/>
      <c r="W404" s="312"/>
      <c r="X404" s="312"/>
      <c r="Y404" s="312"/>
      <c r="Z404" s="312"/>
      <c r="AA404" s="312"/>
      <c r="AB404" s="312"/>
      <c r="AC404" s="312"/>
      <c r="AD404" s="312"/>
      <c r="AE404" s="312"/>
      <c r="AF404" s="312"/>
      <c r="AG404" s="312"/>
      <c r="AH404" s="312"/>
      <c r="AI404" s="312"/>
      <c r="AJ404" s="312"/>
      <c r="AK404" s="312"/>
    </row>
    <row r="405" spans="1:37" x14ac:dyDescent="0.2">
      <c r="A405" s="312"/>
      <c r="B405" s="312"/>
      <c r="C405" s="313"/>
      <c r="D405" s="312"/>
      <c r="E405" s="312"/>
      <c r="F405" s="312"/>
      <c r="G405" s="312"/>
      <c r="H405" s="312"/>
      <c r="I405" s="312"/>
      <c r="J405" s="312"/>
      <c r="K405" s="312"/>
      <c r="L405" s="312"/>
      <c r="M405" s="312"/>
      <c r="N405" s="312"/>
      <c r="O405" s="312"/>
      <c r="P405" s="312"/>
      <c r="Q405" s="312"/>
      <c r="R405" s="312"/>
      <c r="S405" s="312"/>
      <c r="T405" s="312"/>
      <c r="U405" s="312"/>
      <c r="V405" s="312"/>
      <c r="W405" s="312"/>
      <c r="X405" s="312"/>
      <c r="Y405" s="312"/>
      <c r="Z405" s="312"/>
      <c r="AA405" s="312"/>
      <c r="AB405" s="312"/>
      <c r="AC405" s="312"/>
      <c r="AD405" s="312"/>
      <c r="AE405" s="312"/>
      <c r="AF405" s="312"/>
      <c r="AG405" s="312"/>
      <c r="AH405" s="312"/>
      <c r="AI405" s="312"/>
      <c r="AJ405" s="312"/>
      <c r="AK405" s="312"/>
    </row>
    <row r="406" spans="1:37" x14ac:dyDescent="0.2">
      <c r="A406" s="312"/>
      <c r="B406" s="312"/>
      <c r="C406" s="313"/>
      <c r="D406" s="312"/>
      <c r="E406" s="312"/>
      <c r="F406" s="312"/>
      <c r="G406" s="312"/>
      <c r="H406" s="312"/>
      <c r="I406" s="312"/>
      <c r="J406" s="312"/>
      <c r="K406" s="312"/>
      <c r="L406" s="312"/>
      <c r="M406" s="312"/>
      <c r="N406" s="312"/>
      <c r="O406" s="312"/>
      <c r="P406" s="312"/>
      <c r="Q406" s="312"/>
      <c r="R406" s="312"/>
      <c r="S406" s="312"/>
      <c r="T406" s="312"/>
      <c r="U406" s="312"/>
      <c r="V406" s="312"/>
      <c r="W406" s="312"/>
      <c r="X406" s="312"/>
      <c r="Y406" s="312"/>
      <c r="Z406" s="312"/>
      <c r="AA406" s="312"/>
      <c r="AB406" s="312"/>
      <c r="AC406" s="312"/>
      <c r="AD406" s="312"/>
      <c r="AE406" s="312"/>
      <c r="AF406" s="312"/>
      <c r="AG406" s="312"/>
      <c r="AH406" s="312"/>
      <c r="AI406" s="312"/>
      <c r="AJ406" s="312"/>
      <c r="AK406" s="312"/>
    </row>
    <row r="407" spans="1:37" x14ac:dyDescent="0.2">
      <c r="A407" s="312"/>
      <c r="B407" s="312"/>
      <c r="C407" s="313"/>
      <c r="D407" s="312"/>
      <c r="E407" s="312"/>
      <c r="F407" s="312"/>
      <c r="G407" s="312"/>
      <c r="H407" s="312"/>
      <c r="I407" s="312"/>
      <c r="J407" s="312"/>
      <c r="K407" s="312"/>
      <c r="L407" s="312"/>
      <c r="M407" s="312"/>
      <c r="N407" s="312"/>
      <c r="O407" s="312"/>
      <c r="P407" s="312"/>
      <c r="Q407" s="312"/>
      <c r="R407" s="312"/>
      <c r="S407" s="312"/>
      <c r="T407" s="312"/>
      <c r="U407" s="312"/>
      <c r="V407" s="312"/>
      <c r="W407" s="312"/>
      <c r="X407" s="312"/>
      <c r="Y407" s="312"/>
      <c r="Z407" s="312"/>
      <c r="AA407" s="312"/>
      <c r="AB407" s="312"/>
      <c r="AC407" s="312"/>
      <c r="AD407" s="312"/>
      <c r="AE407" s="312"/>
      <c r="AF407" s="312"/>
      <c r="AG407" s="312"/>
      <c r="AH407" s="312"/>
      <c r="AI407" s="312"/>
      <c r="AJ407" s="312"/>
      <c r="AK407" s="312"/>
    </row>
    <row r="408" spans="1:37" x14ac:dyDescent="0.2">
      <c r="A408" s="312"/>
      <c r="B408" s="312"/>
      <c r="C408" s="313"/>
      <c r="D408" s="312"/>
      <c r="E408" s="312"/>
      <c r="F408" s="312"/>
      <c r="G408" s="312"/>
      <c r="H408" s="312"/>
      <c r="I408" s="312"/>
      <c r="J408" s="312"/>
      <c r="K408" s="312"/>
      <c r="L408" s="312"/>
      <c r="M408" s="312"/>
      <c r="N408" s="312"/>
      <c r="O408" s="312"/>
      <c r="P408" s="312"/>
      <c r="Q408" s="312"/>
      <c r="R408" s="312"/>
      <c r="S408" s="312"/>
      <c r="T408" s="312"/>
      <c r="U408" s="312"/>
      <c r="V408" s="312"/>
      <c r="W408" s="312"/>
      <c r="X408" s="312"/>
      <c r="Y408" s="312"/>
      <c r="Z408" s="312"/>
      <c r="AA408" s="312"/>
      <c r="AB408" s="312"/>
      <c r="AC408" s="312"/>
      <c r="AD408" s="312"/>
      <c r="AE408" s="312"/>
      <c r="AF408" s="312"/>
      <c r="AG408" s="312"/>
      <c r="AH408" s="312"/>
      <c r="AI408" s="312"/>
      <c r="AJ408" s="312"/>
      <c r="AK408" s="312"/>
    </row>
    <row r="409" spans="1:37" x14ac:dyDescent="0.2">
      <c r="A409" s="312"/>
      <c r="B409" s="312"/>
      <c r="C409" s="313"/>
      <c r="D409" s="312"/>
      <c r="E409" s="312"/>
      <c r="F409" s="312"/>
      <c r="G409" s="312"/>
      <c r="H409" s="312"/>
      <c r="I409" s="312"/>
      <c r="J409" s="312"/>
      <c r="K409" s="312"/>
      <c r="L409" s="312"/>
      <c r="M409" s="312"/>
      <c r="N409" s="312"/>
      <c r="O409" s="312"/>
      <c r="P409" s="312"/>
      <c r="Q409" s="312"/>
      <c r="R409" s="312"/>
      <c r="S409" s="312"/>
      <c r="T409" s="312"/>
      <c r="U409" s="312"/>
      <c r="V409" s="312"/>
      <c r="W409" s="312"/>
      <c r="X409" s="312"/>
      <c r="Y409" s="312"/>
      <c r="Z409" s="312"/>
      <c r="AA409" s="312"/>
      <c r="AB409" s="312"/>
      <c r="AC409" s="312"/>
      <c r="AD409" s="312"/>
      <c r="AE409" s="312"/>
      <c r="AF409" s="312"/>
      <c r="AG409" s="312"/>
      <c r="AH409" s="312"/>
      <c r="AI409" s="312"/>
      <c r="AJ409" s="312"/>
      <c r="AK409" s="312"/>
    </row>
    <row r="410" spans="1:37" x14ac:dyDescent="0.2">
      <c r="A410" s="312"/>
      <c r="B410" s="312"/>
      <c r="C410" s="313"/>
      <c r="D410" s="312"/>
      <c r="E410" s="312"/>
      <c r="F410" s="312"/>
      <c r="G410" s="312"/>
      <c r="H410" s="312"/>
      <c r="I410" s="312"/>
      <c r="J410" s="312"/>
      <c r="K410" s="312"/>
      <c r="L410" s="312"/>
      <c r="M410" s="312"/>
      <c r="N410" s="312"/>
      <c r="O410" s="312"/>
      <c r="P410" s="312"/>
      <c r="Q410" s="312"/>
      <c r="R410" s="312"/>
      <c r="S410" s="312"/>
      <c r="T410" s="312"/>
      <c r="U410" s="312"/>
      <c r="V410" s="312"/>
      <c r="W410" s="312"/>
      <c r="X410" s="312"/>
      <c r="Y410" s="312"/>
      <c r="Z410" s="312"/>
      <c r="AA410" s="312"/>
      <c r="AB410" s="312"/>
      <c r="AC410" s="312"/>
      <c r="AD410" s="312"/>
      <c r="AE410" s="312"/>
      <c r="AF410" s="312"/>
      <c r="AG410" s="312"/>
      <c r="AH410" s="312"/>
      <c r="AI410" s="312"/>
      <c r="AJ410" s="312"/>
      <c r="AK410" s="312"/>
    </row>
    <row r="411" spans="1:37" x14ac:dyDescent="0.2">
      <c r="A411" s="312"/>
      <c r="B411" s="312"/>
      <c r="C411" s="313"/>
      <c r="D411" s="312"/>
      <c r="E411" s="312"/>
      <c r="F411" s="312"/>
      <c r="G411" s="312"/>
      <c r="H411" s="312"/>
      <c r="I411" s="312"/>
      <c r="J411" s="312"/>
      <c r="K411" s="312"/>
      <c r="L411" s="312"/>
      <c r="M411" s="312"/>
      <c r="N411" s="312"/>
      <c r="O411" s="312"/>
      <c r="P411" s="312"/>
      <c r="Q411" s="312"/>
      <c r="R411" s="312"/>
      <c r="S411" s="312"/>
      <c r="T411" s="312"/>
      <c r="U411" s="312"/>
      <c r="V411" s="312"/>
      <c r="W411" s="312"/>
      <c r="X411" s="312"/>
      <c r="Y411" s="312"/>
      <c r="Z411" s="312"/>
      <c r="AA411" s="312"/>
      <c r="AB411" s="312"/>
      <c r="AC411" s="312"/>
      <c r="AD411" s="312"/>
      <c r="AE411" s="312"/>
      <c r="AF411" s="312"/>
      <c r="AG411" s="312"/>
      <c r="AH411" s="312"/>
      <c r="AI411" s="312"/>
      <c r="AJ411" s="312"/>
      <c r="AK411" s="312"/>
    </row>
    <row r="412" spans="1:37" x14ac:dyDescent="0.2">
      <c r="A412" s="312"/>
      <c r="B412" s="312"/>
      <c r="C412" s="313"/>
      <c r="D412" s="312"/>
      <c r="E412" s="312"/>
      <c r="F412" s="312"/>
      <c r="G412" s="312"/>
      <c r="H412" s="312"/>
      <c r="I412" s="312"/>
      <c r="J412" s="312"/>
      <c r="K412" s="312"/>
      <c r="L412" s="312"/>
      <c r="M412" s="312"/>
      <c r="N412" s="312"/>
      <c r="O412" s="312"/>
      <c r="P412" s="312"/>
      <c r="Q412" s="312"/>
      <c r="R412" s="312"/>
      <c r="S412" s="312"/>
      <c r="T412" s="312"/>
      <c r="U412" s="312"/>
      <c r="V412" s="312"/>
      <c r="W412" s="312"/>
      <c r="X412" s="312"/>
      <c r="Y412" s="312"/>
      <c r="Z412" s="312"/>
      <c r="AA412" s="312"/>
      <c r="AB412" s="312"/>
      <c r="AC412" s="312"/>
      <c r="AD412" s="312"/>
      <c r="AE412" s="312"/>
      <c r="AF412" s="312"/>
      <c r="AG412" s="312"/>
      <c r="AH412" s="312"/>
      <c r="AI412" s="312"/>
      <c r="AJ412" s="312"/>
      <c r="AK412" s="312"/>
    </row>
    <row r="413" spans="1:37" x14ac:dyDescent="0.2">
      <c r="A413" s="312"/>
      <c r="B413" s="312"/>
      <c r="C413" s="313"/>
      <c r="D413" s="312"/>
      <c r="E413" s="312"/>
      <c r="F413" s="312"/>
      <c r="G413" s="312"/>
      <c r="H413" s="312"/>
      <c r="I413" s="312"/>
      <c r="J413" s="312"/>
      <c r="K413" s="312"/>
      <c r="L413" s="312"/>
      <c r="M413" s="312"/>
      <c r="N413" s="312"/>
      <c r="O413" s="312"/>
      <c r="P413" s="312"/>
      <c r="Q413" s="312"/>
      <c r="R413" s="312"/>
      <c r="S413" s="312"/>
      <c r="T413" s="312"/>
      <c r="U413" s="312"/>
      <c r="V413" s="312"/>
      <c r="W413" s="312"/>
      <c r="X413" s="312"/>
      <c r="Y413" s="312"/>
      <c r="Z413" s="312"/>
      <c r="AA413" s="312"/>
      <c r="AB413" s="312"/>
      <c r="AC413" s="312"/>
      <c r="AD413" s="312"/>
      <c r="AE413" s="312"/>
      <c r="AF413" s="312"/>
      <c r="AG413" s="312"/>
      <c r="AH413" s="312"/>
      <c r="AI413" s="312"/>
      <c r="AJ413" s="312"/>
      <c r="AK413" s="312"/>
    </row>
    <row r="414" spans="1:37" x14ac:dyDescent="0.2">
      <c r="A414" s="312"/>
      <c r="B414" s="312"/>
      <c r="C414" s="313"/>
      <c r="D414" s="312"/>
      <c r="E414" s="312"/>
      <c r="F414" s="312"/>
      <c r="G414" s="312"/>
      <c r="H414" s="312"/>
      <c r="I414" s="312"/>
      <c r="J414" s="312"/>
      <c r="K414" s="312"/>
      <c r="L414" s="312"/>
      <c r="M414" s="312"/>
      <c r="N414" s="312"/>
      <c r="O414" s="312"/>
      <c r="P414" s="312"/>
      <c r="Q414" s="312"/>
      <c r="R414" s="312"/>
      <c r="S414" s="312"/>
      <c r="T414" s="312"/>
      <c r="U414" s="312"/>
      <c r="V414" s="312"/>
      <c r="W414" s="312"/>
      <c r="X414" s="312"/>
      <c r="Y414" s="312"/>
      <c r="Z414" s="312"/>
      <c r="AA414" s="312"/>
      <c r="AB414" s="312"/>
      <c r="AC414" s="312"/>
      <c r="AD414" s="312"/>
      <c r="AE414" s="312"/>
      <c r="AF414" s="312"/>
      <c r="AG414" s="312"/>
      <c r="AH414" s="312"/>
      <c r="AI414" s="312"/>
      <c r="AJ414" s="312"/>
      <c r="AK414" s="312"/>
    </row>
    <row r="415" spans="1:37" x14ac:dyDescent="0.2">
      <c r="A415" s="312"/>
      <c r="B415" s="312"/>
      <c r="C415" s="313"/>
      <c r="D415" s="312"/>
      <c r="E415" s="312"/>
      <c r="F415" s="312"/>
      <c r="G415" s="312"/>
      <c r="H415" s="312"/>
      <c r="I415" s="312"/>
      <c r="J415" s="312"/>
      <c r="K415" s="312"/>
      <c r="L415" s="312"/>
      <c r="M415" s="312"/>
      <c r="N415" s="312"/>
      <c r="O415" s="312"/>
      <c r="P415" s="312"/>
      <c r="Q415" s="312"/>
      <c r="R415" s="312"/>
      <c r="S415" s="312"/>
      <c r="T415" s="312"/>
      <c r="U415" s="312"/>
      <c r="V415" s="312"/>
      <c r="W415" s="312"/>
      <c r="X415" s="312"/>
      <c r="Y415" s="312"/>
      <c r="Z415" s="312"/>
      <c r="AA415" s="312"/>
      <c r="AB415" s="312"/>
      <c r="AC415" s="312"/>
      <c r="AD415" s="312"/>
      <c r="AE415" s="312"/>
      <c r="AF415" s="312"/>
      <c r="AG415" s="312"/>
      <c r="AH415" s="312"/>
      <c r="AI415" s="312"/>
      <c r="AJ415" s="312"/>
      <c r="AK415" s="312"/>
    </row>
    <row r="416" spans="1:37" x14ac:dyDescent="0.2">
      <c r="A416" s="312"/>
      <c r="B416" s="312"/>
      <c r="C416" s="313"/>
      <c r="D416" s="312"/>
      <c r="E416" s="312"/>
      <c r="F416" s="312"/>
      <c r="G416" s="312"/>
      <c r="H416" s="312"/>
      <c r="I416" s="312"/>
      <c r="J416" s="312"/>
      <c r="K416" s="312"/>
      <c r="L416" s="312"/>
      <c r="M416" s="312"/>
      <c r="N416" s="312"/>
      <c r="O416" s="312"/>
      <c r="P416" s="312"/>
      <c r="Q416" s="312"/>
      <c r="R416" s="312"/>
      <c r="S416" s="312"/>
      <c r="T416" s="312"/>
      <c r="U416" s="312"/>
      <c r="V416" s="312"/>
      <c r="W416" s="312"/>
      <c r="X416" s="312"/>
      <c r="Y416" s="312"/>
      <c r="Z416" s="312"/>
      <c r="AA416" s="312"/>
      <c r="AB416" s="312"/>
      <c r="AC416" s="312"/>
      <c r="AD416" s="312"/>
      <c r="AE416" s="312"/>
      <c r="AF416" s="312"/>
      <c r="AG416" s="312"/>
      <c r="AH416" s="312"/>
      <c r="AI416" s="312"/>
      <c r="AJ416" s="312"/>
      <c r="AK416" s="312"/>
    </row>
    <row r="417" spans="1:37" x14ac:dyDescent="0.2">
      <c r="A417" s="312"/>
      <c r="B417" s="312"/>
      <c r="C417" s="313"/>
      <c r="D417" s="312"/>
      <c r="E417" s="312"/>
      <c r="F417" s="312"/>
      <c r="G417" s="312"/>
      <c r="H417" s="312"/>
      <c r="I417" s="312"/>
      <c r="J417" s="312"/>
      <c r="K417" s="312"/>
      <c r="L417" s="312"/>
      <c r="M417" s="312"/>
      <c r="N417" s="312"/>
      <c r="O417" s="312"/>
      <c r="P417" s="312"/>
      <c r="Q417" s="312"/>
      <c r="R417" s="312"/>
      <c r="S417" s="312"/>
      <c r="T417" s="312"/>
      <c r="U417" s="312"/>
      <c r="V417" s="312"/>
      <c r="W417" s="312"/>
      <c r="X417" s="312"/>
      <c r="Y417" s="312"/>
      <c r="Z417" s="312"/>
      <c r="AA417" s="312"/>
      <c r="AB417" s="312"/>
      <c r="AC417" s="312"/>
      <c r="AD417" s="312"/>
      <c r="AE417" s="312"/>
      <c r="AF417" s="312"/>
      <c r="AG417" s="312"/>
      <c r="AH417" s="312"/>
      <c r="AI417" s="312"/>
      <c r="AJ417" s="312"/>
      <c r="AK417" s="312"/>
    </row>
    <row r="418" spans="1:37" x14ac:dyDescent="0.2">
      <c r="A418" s="312"/>
      <c r="B418" s="312"/>
      <c r="C418" s="313"/>
      <c r="D418" s="312"/>
      <c r="E418" s="312"/>
      <c r="F418" s="312"/>
      <c r="G418" s="312"/>
      <c r="H418" s="312"/>
      <c r="I418" s="312"/>
      <c r="J418" s="312"/>
      <c r="K418" s="312"/>
      <c r="L418" s="312"/>
      <c r="M418" s="312"/>
      <c r="N418" s="312"/>
      <c r="O418" s="312"/>
      <c r="P418" s="312"/>
      <c r="Q418" s="312"/>
      <c r="R418" s="312"/>
      <c r="S418" s="312"/>
      <c r="T418" s="312"/>
      <c r="U418" s="312"/>
      <c r="V418" s="312"/>
      <c r="W418" s="312"/>
      <c r="X418" s="312"/>
      <c r="Y418" s="312"/>
      <c r="Z418" s="312"/>
      <c r="AA418" s="312"/>
      <c r="AB418" s="312"/>
      <c r="AC418" s="312"/>
      <c r="AD418" s="312"/>
      <c r="AE418" s="312"/>
      <c r="AF418" s="312"/>
      <c r="AG418" s="312"/>
      <c r="AH418" s="312"/>
      <c r="AI418" s="312"/>
      <c r="AJ418" s="312"/>
      <c r="AK418" s="312"/>
    </row>
    <row r="419" spans="1:37" x14ac:dyDescent="0.2">
      <c r="A419" s="312"/>
      <c r="B419" s="312"/>
      <c r="C419" s="313"/>
      <c r="D419" s="312"/>
      <c r="E419" s="312"/>
      <c r="F419" s="312"/>
      <c r="G419" s="312"/>
      <c r="H419" s="312"/>
      <c r="I419" s="312"/>
      <c r="J419" s="312"/>
      <c r="K419" s="312"/>
      <c r="L419" s="312"/>
      <c r="M419" s="312"/>
      <c r="N419" s="312"/>
      <c r="O419" s="312"/>
      <c r="P419" s="312"/>
      <c r="Q419" s="312"/>
      <c r="R419" s="312"/>
      <c r="S419" s="312"/>
      <c r="T419" s="312"/>
      <c r="U419" s="312"/>
      <c r="V419" s="312"/>
      <c r="W419" s="312"/>
      <c r="X419" s="312"/>
      <c r="Y419" s="312"/>
      <c r="Z419" s="312"/>
      <c r="AA419" s="312"/>
      <c r="AB419" s="312"/>
      <c r="AC419" s="312"/>
      <c r="AD419" s="312"/>
      <c r="AE419" s="312"/>
      <c r="AF419" s="312"/>
      <c r="AG419" s="312"/>
      <c r="AH419" s="312"/>
      <c r="AI419" s="312"/>
      <c r="AJ419" s="312"/>
      <c r="AK419" s="312"/>
    </row>
    <row r="420" spans="1:37" x14ac:dyDescent="0.2">
      <c r="A420" s="312"/>
      <c r="B420" s="312"/>
      <c r="C420" s="313"/>
      <c r="D420" s="312"/>
      <c r="E420" s="312"/>
      <c r="F420" s="312"/>
      <c r="G420" s="312"/>
      <c r="H420" s="312"/>
      <c r="I420" s="312"/>
      <c r="J420" s="312"/>
      <c r="K420" s="312"/>
      <c r="L420" s="312"/>
      <c r="M420" s="312"/>
      <c r="N420" s="312"/>
      <c r="O420" s="312"/>
      <c r="P420" s="312"/>
      <c r="Q420" s="312"/>
      <c r="R420" s="312"/>
      <c r="S420" s="312"/>
      <c r="T420" s="312"/>
      <c r="U420" s="312"/>
      <c r="V420" s="312"/>
      <c r="W420" s="312"/>
      <c r="X420" s="312"/>
      <c r="Y420" s="312"/>
      <c r="Z420" s="312"/>
      <c r="AA420" s="312"/>
      <c r="AB420" s="312"/>
      <c r="AC420" s="312"/>
      <c r="AD420" s="312"/>
      <c r="AE420" s="312"/>
      <c r="AF420" s="312"/>
      <c r="AG420" s="312"/>
      <c r="AH420" s="312"/>
      <c r="AI420" s="312"/>
      <c r="AJ420" s="312"/>
      <c r="AK420" s="312"/>
    </row>
    <row r="421" spans="1:37" x14ac:dyDescent="0.2">
      <c r="A421" s="312"/>
      <c r="B421" s="312"/>
      <c r="C421" s="313"/>
      <c r="D421" s="312"/>
      <c r="E421" s="312"/>
      <c r="F421" s="312"/>
      <c r="G421" s="312"/>
      <c r="H421" s="312"/>
      <c r="I421" s="312"/>
      <c r="J421" s="312"/>
      <c r="K421" s="312"/>
      <c r="L421" s="312"/>
      <c r="M421" s="312"/>
      <c r="N421" s="312"/>
      <c r="O421" s="312"/>
      <c r="P421" s="312"/>
      <c r="Q421" s="312"/>
      <c r="R421" s="312"/>
      <c r="S421" s="312"/>
      <c r="T421" s="312"/>
      <c r="U421" s="312"/>
      <c r="V421" s="312"/>
      <c r="W421" s="312"/>
      <c r="X421" s="312"/>
      <c r="Y421" s="312"/>
      <c r="Z421" s="312"/>
      <c r="AA421" s="312"/>
      <c r="AB421" s="312"/>
      <c r="AC421" s="312"/>
      <c r="AD421" s="312"/>
      <c r="AE421" s="312"/>
      <c r="AF421" s="312"/>
      <c r="AG421" s="312"/>
      <c r="AH421" s="312"/>
      <c r="AI421" s="312"/>
      <c r="AJ421" s="312"/>
      <c r="AK421" s="312"/>
    </row>
    <row r="422" spans="1:37" x14ac:dyDescent="0.2">
      <c r="A422" s="312"/>
      <c r="B422" s="312"/>
      <c r="C422" s="313"/>
      <c r="D422" s="312"/>
      <c r="E422" s="312"/>
      <c r="F422" s="312"/>
      <c r="G422" s="312"/>
      <c r="H422" s="312"/>
      <c r="I422" s="312"/>
      <c r="J422" s="312"/>
      <c r="K422" s="312"/>
      <c r="L422" s="312"/>
      <c r="M422" s="312"/>
      <c r="N422" s="312"/>
      <c r="O422" s="312"/>
      <c r="P422" s="312"/>
      <c r="Q422" s="312"/>
      <c r="R422" s="312"/>
      <c r="S422" s="312"/>
      <c r="T422" s="312"/>
      <c r="U422" s="312"/>
      <c r="V422" s="312"/>
      <c r="W422" s="312"/>
      <c r="X422" s="312"/>
      <c r="Y422" s="312"/>
      <c r="Z422" s="312"/>
      <c r="AA422" s="312"/>
      <c r="AB422" s="312"/>
      <c r="AC422" s="312"/>
      <c r="AD422" s="312"/>
      <c r="AE422" s="312"/>
      <c r="AF422" s="312"/>
      <c r="AG422" s="312"/>
      <c r="AH422" s="312"/>
      <c r="AI422" s="312"/>
      <c r="AJ422" s="312"/>
      <c r="AK422" s="312"/>
    </row>
    <row r="423" spans="1:37" x14ac:dyDescent="0.2">
      <c r="A423" s="312"/>
      <c r="B423" s="312"/>
      <c r="C423" s="313"/>
      <c r="D423" s="312"/>
      <c r="E423" s="312"/>
      <c r="F423" s="312"/>
      <c r="G423" s="312"/>
      <c r="H423" s="312"/>
      <c r="I423" s="312"/>
      <c r="J423" s="312"/>
      <c r="K423" s="312"/>
      <c r="L423" s="312"/>
      <c r="M423" s="312"/>
      <c r="N423" s="312"/>
      <c r="O423" s="312"/>
      <c r="P423" s="312"/>
      <c r="Q423" s="312"/>
      <c r="R423" s="312"/>
      <c r="S423" s="312"/>
      <c r="T423" s="312"/>
      <c r="U423" s="312"/>
      <c r="V423" s="312"/>
      <c r="W423" s="312"/>
      <c r="X423" s="312"/>
      <c r="Y423" s="312"/>
      <c r="Z423" s="312"/>
      <c r="AA423" s="312"/>
      <c r="AB423" s="312"/>
      <c r="AC423" s="312"/>
      <c r="AD423" s="312"/>
      <c r="AE423" s="312"/>
      <c r="AF423" s="312"/>
      <c r="AG423" s="312"/>
      <c r="AH423" s="312"/>
      <c r="AI423" s="312"/>
      <c r="AJ423" s="312"/>
      <c r="AK423" s="312"/>
    </row>
    <row r="424" spans="1:37" x14ac:dyDescent="0.2">
      <c r="A424" s="312"/>
      <c r="B424" s="312"/>
      <c r="C424" s="313"/>
      <c r="D424" s="312"/>
      <c r="E424" s="312"/>
      <c r="F424" s="312"/>
      <c r="G424" s="312"/>
      <c r="H424" s="312"/>
      <c r="I424" s="312"/>
      <c r="J424" s="312"/>
      <c r="K424" s="312"/>
      <c r="L424" s="312"/>
      <c r="M424" s="312"/>
      <c r="N424" s="312"/>
      <c r="O424" s="312"/>
      <c r="P424" s="312"/>
      <c r="Q424" s="312"/>
      <c r="R424" s="312"/>
      <c r="S424" s="312"/>
      <c r="T424" s="312"/>
      <c r="U424" s="312"/>
      <c r="V424" s="312"/>
      <c r="W424" s="312"/>
      <c r="X424" s="312"/>
      <c r="Y424" s="312"/>
      <c r="Z424" s="312"/>
      <c r="AA424" s="312"/>
      <c r="AB424" s="312"/>
      <c r="AC424" s="312"/>
      <c r="AD424" s="312"/>
      <c r="AE424" s="312"/>
      <c r="AF424" s="312"/>
      <c r="AG424" s="312"/>
      <c r="AH424" s="312"/>
      <c r="AI424" s="312"/>
      <c r="AJ424" s="312"/>
      <c r="AK424" s="312"/>
    </row>
    <row r="425" spans="1:37" x14ac:dyDescent="0.2">
      <c r="A425" s="312"/>
      <c r="B425" s="312"/>
      <c r="C425" s="313"/>
      <c r="D425" s="312"/>
      <c r="E425" s="312"/>
      <c r="F425" s="312"/>
      <c r="G425" s="312"/>
      <c r="H425" s="312"/>
      <c r="I425" s="312"/>
      <c r="J425" s="312"/>
      <c r="K425" s="312"/>
      <c r="L425" s="312"/>
      <c r="M425" s="312"/>
      <c r="N425" s="312"/>
      <c r="O425" s="312"/>
      <c r="P425" s="312"/>
      <c r="Q425" s="312"/>
      <c r="R425" s="312"/>
      <c r="S425" s="312"/>
      <c r="T425" s="312"/>
      <c r="U425" s="312"/>
      <c r="V425" s="312"/>
      <c r="W425" s="312"/>
      <c r="X425" s="312"/>
      <c r="Y425" s="312"/>
      <c r="Z425" s="312"/>
      <c r="AA425" s="312"/>
      <c r="AB425" s="312"/>
      <c r="AC425" s="312"/>
      <c r="AD425" s="312"/>
      <c r="AE425" s="312"/>
      <c r="AF425" s="312"/>
      <c r="AG425" s="312"/>
      <c r="AH425" s="312"/>
      <c r="AI425" s="312"/>
      <c r="AJ425" s="312"/>
      <c r="AK425" s="312"/>
    </row>
    <row r="426" spans="1:37" x14ac:dyDescent="0.2">
      <c r="A426" s="312"/>
      <c r="B426" s="312"/>
      <c r="C426" s="313"/>
      <c r="D426" s="312"/>
      <c r="E426" s="312"/>
      <c r="F426" s="312"/>
      <c r="G426" s="312"/>
      <c r="H426" s="312"/>
      <c r="I426" s="312"/>
      <c r="J426" s="312"/>
      <c r="K426" s="312"/>
      <c r="L426" s="312"/>
      <c r="M426" s="312"/>
      <c r="N426" s="312"/>
      <c r="O426" s="312"/>
      <c r="P426" s="312"/>
      <c r="Q426" s="312"/>
      <c r="R426" s="312"/>
      <c r="S426" s="312"/>
      <c r="T426" s="312"/>
      <c r="U426" s="312"/>
      <c r="V426" s="312"/>
      <c r="W426" s="312"/>
      <c r="X426" s="312"/>
      <c r="Y426" s="312"/>
      <c r="Z426" s="312"/>
      <c r="AA426" s="312"/>
      <c r="AB426" s="312"/>
      <c r="AC426" s="312"/>
      <c r="AD426" s="312"/>
      <c r="AE426" s="312"/>
      <c r="AF426" s="312"/>
      <c r="AG426" s="312"/>
      <c r="AH426" s="312"/>
      <c r="AI426" s="312"/>
      <c r="AJ426" s="312"/>
      <c r="AK426" s="312"/>
    </row>
    <row r="427" spans="1:37" x14ac:dyDescent="0.2">
      <c r="A427" s="312"/>
      <c r="B427" s="312"/>
      <c r="C427" s="313"/>
      <c r="D427" s="312"/>
      <c r="E427" s="312"/>
      <c r="F427" s="312"/>
      <c r="G427" s="312"/>
      <c r="H427" s="312"/>
      <c r="I427" s="312"/>
      <c r="J427" s="312"/>
      <c r="K427" s="312"/>
      <c r="L427" s="312"/>
      <c r="M427" s="312"/>
      <c r="N427" s="312"/>
      <c r="O427" s="312"/>
      <c r="P427" s="312"/>
      <c r="Q427" s="312"/>
      <c r="R427" s="312"/>
      <c r="S427" s="312"/>
      <c r="T427" s="312"/>
      <c r="U427" s="312"/>
      <c r="V427" s="312"/>
      <c r="W427" s="312"/>
      <c r="X427" s="312"/>
      <c r="Y427" s="312"/>
      <c r="Z427" s="312"/>
      <c r="AA427" s="312"/>
      <c r="AB427" s="312"/>
      <c r="AC427" s="312"/>
      <c r="AD427" s="312"/>
      <c r="AE427" s="312"/>
      <c r="AF427" s="312"/>
      <c r="AG427" s="312"/>
      <c r="AH427" s="312"/>
      <c r="AI427" s="312"/>
      <c r="AJ427" s="312"/>
      <c r="AK427" s="312"/>
    </row>
    <row r="428" spans="1:37" x14ac:dyDescent="0.2">
      <c r="A428" s="312"/>
      <c r="B428" s="312"/>
      <c r="C428" s="313"/>
      <c r="D428" s="312"/>
      <c r="E428" s="312"/>
      <c r="F428" s="312"/>
      <c r="G428" s="312"/>
      <c r="H428" s="312"/>
      <c r="I428" s="312"/>
      <c r="J428" s="312"/>
      <c r="K428" s="312"/>
      <c r="L428" s="312"/>
      <c r="M428" s="312"/>
      <c r="N428" s="312"/>
      <c r="O428" s="312"/>
      <c r="P428" s="312"/>
      <c r="Q428" s="312"/>
      <c r="R428" s="312"/>
      <c r="S428" s="312"/>
      <c r="T428" s="312"/>
      <c r="U428" s="312"/>
      <c r="V428" s="312"/>
      <c r="W428" s="312"/>
      <c r="X428" s="312"/>
      <c r="Y428" s="312"/>
      <c r="Z428" s="312"/>
      <c r="AA428" s="312"/>
      <c r="AB428" s="312"/>
      <c r="AC428" s="312"/>
      <c r="AD428" s="312"/>
      <c r="AE428" s="312"/>
      <c r="AF428" s="312"/>
      <c r="AG428" s="312"/>
      <c r="AH428" s="312"/>
      <c r="AI428" s="312"/>
      <c r="AJ428" s="312"/>
      <c r="AK428" s="312"/>
    </row>
    <row r="429" spans="1:37" x14ac:dyDescent="0.2">
      <c r="A429" s="312"/>
      <c r="B429" s="312"/>
      <c r="C429" s="313"/>
      <c r="D429" s="312"/>
      <c r="E429" s="312"/>
      <c r="F429" s="312"/>
      <c r="G429" s="312"/>
      <c r="H429" s="312"/>
      <c r="I429" s="312"/>
      <c r="J429" s="312"/>
      <c r="K429" s="312"/>
      <c r="L429" s="312"/>
      <c r="M429" s="312"/>
      <c r="N429" s="312"/>
      <c r="O429" s="312"/>
      <c r="P429" s="312"/>
      <c r="Q429" s="312"/>
      <c r="R429" s="312"/>
      <c r="S429" s="312"/>
      <c r="T429" s="312"/>
      <c r="U429" s="312"/>
      <c r="V429" s="312"/>
      <c r="W429" s="312"/>
      <c r="X429" s="312"/>
      <c r="Y429" s="312"/>
      <c r="Z429" s="312"/>
      <c r="AA429" s="312"/>
      <c r="AB429" s="312"/>
      <c r="AC429" s="312"/>
      <c r="AD429" s="312"/>
      <c r="AE429" s="312"/>
      <c r="AF429" s="312"/>
      <c r="AG429" s="312"/>
      <c r="AH429" s="312"/>
      <c r="AI429" s="312"/>
      <c r="AJ429" s="312"/>
      <c r="AK429" s="312"/>
    </row>
    <row r="430" spans="1:37" x14ac:dyDescent="0.2">
      <c r="A430" s="312"/>
      <c r="B430" s="312"/>
      <c r="C430" s="313"/>
      <c r="D430" s="312"/>
      <c r="E430" s="312"/>
      <c r="F430" s="312"/>
      <c r="G430" s="312"/>
      <c r="H430" s="312"/>
      <c r="I430" s="312"/>
      <c r="J430" s="312"/>
      <c r="K430" s="312"/>
      <c r="L430" s="312"/>
      <c r="M430" s="312"/>
      <c r="N430" s="312"/>
      <c r="O430" s="312"/>
      <c r="P430" s="312"/>
      <c r="Q430" s="312"/>
      <c r="R430" s="312"/>
      <c r="S430" s="312"/>
      <c r="T430" s="312"/>
      <c r="U430" s="312"/>
      <c r="V430" s="312"/>
      <c r="W430" s="312"/>
      <c r="X430" s="312"/>
      <c r="Y430" s="312"/>
      <c r="Z430" s="312"/>
      <c r="AA430" s="312"/>
      <c r="AB430" s="312"/>
      <c r="AC430" s="312"/>
      <c r="AD430" s="312"/>
      <c r="AE430" s="312"/>
      <c r="AF430" s="312"/>
      <c r="AG430" s="312"/>
      <c r="AH430" s="312"/>
      <c r="AI430" s="312"/>
      <c r="AJ430" s="312"/>
      <c r="AK430" s="312"/>
    </row>
    <row r="431" spans="1:37" x14ac:dyDescent="0.2">
      <c r="A431" s="312"/>
      <c r="B431" s="312"/>
      <c r="C431" s="313"/>
      <c r="D431" s="312"/>
      <c r="E431" s="312"/>
      <c r="F431" s="312"/>
      <c r="G431" s="312"/>
      <c r="H431" s="312"/>
      <c r="I431" s="312"/>
      <c r="J431" s="312"/>
      <c r="K431" s="312"/>
      <c r="L431" s="312"/>
      <c r="M431" s="312"/>
      <c r="N431" s="312"/>
      <c r="O431" s="312"/>
      <c r="P431" s="312"/>
      <c r="Q431" s="312"/>
      <c r="R431" s="312"/>
      <c r="S431" s="312"/>
      <c r="T431" s="312"/>
      <c r="U431" s="312"/>
      <c r="V431" s="312"/>
      <c r="W431" s="312"/>
      <c r="X431" s="312"/>
      <c r="Y431" s="312"/>
      <c r="Z431" s="312"/>
      <c r="AA431" s="312"/>
      <c r="AB431" s="312"/>
      <c r="AC431" s="312"/>
      <c r="AD431" s="312"/>
      <c r="AE431" s="312"/>
      <c r="AF431" s="312"/>
      <c r="AG431" s="312"/>
      <c r="AH431" s="312"/>
      <c r="AI431" s="312"/>
      <c r="AJ431" s="312"/>
      <c r="AK431" s="312"/>
    </row>
    <row r="432" spans="1:37" x14ac:dyDescent="0.2">
      <c r="A432" s="312"/>
      <c r="B432" s="312"/>
      <c r="C432" s="313"/>
      <c r="D432" s="312"/>
      <c r="E432" s="312"/>
      <c r="F432" s="312"/>
      <c r="G432" s="312"/>
      <c r="H432" s="312"/>
      <c r="I432" s="312"/>
      <c r="J432" s="312"/>
      <c r="K432" s="312"/>
      <c r="L432" s="312"/>
      <c r="M432" s="312"/>
      <c r="N432" s="312"/>
      <c r="O432" s="312"/>
      <c r="P432" s="312"/>
      <c r="Q432" s="312"/>
      <c r="R432" s="312"/>
      <c r="S432" s="312"/>
      <c r="T432" s="312"/>
      <c r="U432" s="312"/>
      <c r="V432" s="312"/>
      <c r="W432" s="312"/>
      <c r="X432" s="312"/>
      <c r="Y432" s="312"/>
      <c r="Z432" s="312"/>
      <c r="AA432" s="312"/>
      <c r="AB432" s="312"/>
      <c r="AC432" s="312"/>
      <c r="AD432" s="312"/>
      <c r="AE432" s="312"/>
      <c r="AF432" s="312"/>
      <c r="AG432" s="312"/>
      <c r="AH432" s="312"/>
      <c r="AI432" s="312"/>
      <c r="AJ432" s="312"/>
      <c r="AK432" s="312"/>
    </row>
    <row r="433" spans="1:37" x14ac:dyDescent="0.2">
      <c r="A433" s="312"/>
      <c r="B433" s="312"/>
      <c r="C433" s="313"/>
      <c r="D433" s="312"/>
      <c r="E433" s="312"/>
      <c r="F433" s="312"/>
      <c r="G433" s="312"/>
      <c r="H433" s="312"/>
      <c r="I433" s="312"/>
      <c r="J433" s="312"/>
      <c r="K433" s="312"/>
      <c r="L433" s="312"/>
      <c r="M433" s="312"/>
      <c r="N433" s="312"/>
      <c r="O433" s="312"/>
      <c r="P433" s="312"/>
      <c r="Q433" s="312"/>
      <c r="R433" s="312"/>
      <c r="S433" s="312"/>
      <c r="T433" s="312"/>
      <c r="U433" s="312"/>
      <c r="V433" s="312"/>
      <c r="W433" s="312"/>
      <c r="X433" s="312"/>
      <c r="Y433" s="312"/>
      <c r="Z433" s="312"/>
      <c r="AA433" s="312"/>
      <c r="AB433" s="312"/>
      <c r="AC433" s="312"/>
      <c r="AD433" s="312"/>
      <c r="AE433" s="312"/>
      <c r="AF433" s="312"/>
      <c r="AG433" s="312"/>
      <c r="AH433" s="312"/>
      <c r="AI433" s="312"/>
      <c r="AJ433" s="312"/>
      <c r="AK433" s="312"/>
    </row>
    <row r="434" spans="1:37" x14ac:dyDescent="0.2">
      <c r="A434" s="312"/>
      <c r="B434" s="312"/>
      <c r="C434" s="313"/>
      <c r="D434" s="312"/>
      <c r="E434" s="312"/>
      <c r="F434" s="312"/>
      <c r="G434" s="312"/>
      <c r="H434" s="312"/>
      <c r="I434" s="312"/>
      <c r="J434" s="312"/>
      <c r="K434" s="312"/>
      <c r="L434" s="312"/>
      <c r="M434" s="312"/>
      <c r="N434" s="312"/>
      <c r="O434" s="312"/>
      <c r="P434" s="312"/>
      <c r="Q434" s="312"/>
      <c r="R434" s="312"/>
      <c r="S434" s="312"/>
      <c r="T434" s="312"/>
      <c r="U434" s="312"/>
      <c r="V434" s="312"/>
      <c r="W434" s="312"/>
      <c r="X434" s="312"/>
      <c r="Y434" s="312"/>
      <c r="Z434" s="312"/>
      <c r="AA434" s="312"/>
      <c r="AB434" s="312"/>
      <c r="AC434" s="312"/>
      <c r="AD434" s="312"/>
      <c r="AE434" s="312"/>
      <c r="AF434" s="312"/>
      <c r="AG434" s="312"/>
      <c r="AH434" s="312"/>
      <c r="AI434" s="312"/>
      <c r="AJ434" s="312"/>
      <c r="AK434" s="312"/>
    </row>
    <row r="435" spans="1:37" x14ac:dyDescent="0.2">
      <c r="A435" s="312"/>
      <c r="B435" s="312"/>
      <c r="C435" s="313"/>
      <c r="D435" s="312"/>
      <c r="E435" s="312"/>
      <c r="F435" s="312"/>
      <c r="G435" s="312"/>
      <c r="H435" s="312"/>
      <c r="I435" s="312"/>
      <c r="J435" s="312"/>
      <c r="K435" s="312"/>
      <c r="L435" s="312"/>
      <c r="M435" s="312"/>
      <c r="N435" s="312"/>
      <c r="O435" s="312"/>
      <c r="P435" s="312"/>
      <c r="Q435" s="312"/>
      <c r="R435" s="312"/>
      <c r="S435" s="312"/>
      <c r="T435" s="312"/>
      <c r="U435" s="312"/>
      <c r="V435" s="312"/>
      <c r="W435" s="312"/>
      <c r="X435" s="312"/>
      <c r="Y435" s="312"/>
      <c r="Z435" s="312"/>
      <c r="AA435" s="312"/>
      <c r="AB435" s="312"/>
      <c r="AC435" s="312"/>
      <c r="AD435" s="312"/>
      <c r="AE435" s="312"/>
      <c r="AF435" s="312"/>
      <c r="AG435" s="312"/>
      <c r="AH435" s="312"/>
      <c r="AI435" s="312"/>
      <c r="AJ435" s="312"/>
      <c r="AK435" s="312"/>
    </row>
    <row r="436" spans="1:37" x14ac:dyDescent="0.2">
      <c r="A436" s="312"/>
      <c r="B436" s="312"/>
      <c r="C436" s="313"/>
      <c r="D436" s="312"/>
      <c r="E436" s="312"/>
      <c r="F436" s="312"/>
      <c r="G436" s="312"/>
      <c r="H436" s="312"/>
      <c r="I436" s="312"/>
      <c r="J436" s="312"/>
      <c r="K436" s="312"/>
      <c r="L436" s="312"/>
      <c r="M436" s="312"/>
      <c r="N436" s="312"/>
      <c r="O436" s="312"/>
      <c r="P436" s="312"/>
      <c r="Q436" s="312"/>
      <c r="R436" s="312"/>
      <c r="S436" s="312"/>
      <c r="T436" s="312"/>
      <c r="U436" s="312"/>
      <c r="V436" s="312"/>
      <c r="W436" s="312"/>
      <c r="X436" s="312"/>
      <c r="Y436" s="312"/>
      <c r="Z436" s="312"/>
      <c r="AA436" s="312"/>
      <c r="AB436" s="312"/>
      <c r="AC436" s="312"/>
      <c r="AD436" s="312"/>
      <c r="AE436" s="312"/>
      <c r="AF436" s="312"/>
      <c r="AG436" s="312"/>
      <c r="AH436" s="312"/>
      <c r="AI436" s="312"/>
      <c r="AJ436" s="312"/>
      <c r="AK436" s="312"/>
    </row>
    <row r="437" spans="1:37" x14ac:dyDescent="0.2">
      <c r="A437" s="312"/>
      <c r="B437" s="312"/>
      <c r="C437" s="313"/>
      <c r="D437" s="312"/>
      <c r="E437" s="312"/>
      <c r="F437" s="312"/>
      <c r="G437" s="312"/>
      <c r="H437" s="312"/>
      <c r="I437" s="312"/>
      <c r="J437" s="312"/>
      <c r="K437" s="312"/>
      <c r="L437" s="312"/>
      <c r="M437" s="312"/>
      <c r="N437" s="312"/>
      <c r="O437" s="312"/>
      <c r="P437" s="312"/>
      <c r="Q437" s="312"/>
      <c r="R437" s="312"/>
      <c r="S437" s="312"/>
      <c r="T437" s="312"/>
      <c r="U437" s="312"/>
      <c r="V437" s="312"/>
      <c r="W437" s="312"/>
      <c r="X437" s="312"/>
      <c r="Y437" s="312"/>
      <c r="Z437" s="312"/>
      <c r="AA437" s="312"/>
      <c r="AB437" s="312"/>
      <c r="AC437" s="312"/>
      <c r="AD437" s="312"/>
      <c r="AE437" s="312"/>
      <c r="AF437" s="312"/>
      <c r="AG437" s="312"/>
      <c r="AH437" s="312"/>
      <c r="AI437" s="312"/>
      <c r="AJ437" s="312"/>
      <c r="AK437" s="312"/>
    </row>
    <row r="438" spans="1:37" x14ac:dyDescent="0.2">
      <c r="A438" s="312"/>
      <c r="B438" s="312"/>
      <c r="C438" s="313"/>
      <c r="D438" s="312"/>
      <c r="E438" s="312"/>
      <c r="F438" s="312"/>
      <c r="G438" s="312"/>
      <c r="H438" s="312"/>
      <c r="I438" s="312"/>
      <c r="J438" s="312"/>
      <c r="K438" s="312"/>
      <c r="L438" s="312"/>
      <c r="M438" s="312"/>
      <c r="N438" s="312"/>
      <c r="O438" s="312"/>
      <c r="P438" s="312"/>
      <c r="Q438" s="312"/>
      <c r="R438" s="312"/>
      <c r="S438" s="312"/>
      <c r="T438" s="312"/>
      <c r="U438" s="312"/>
      <c r="V438" s="312"/>
      <c r="W438" s="312"/>
      <c r="X438" s="312"/>
      <c r="Y438" s="312"/>
      <c r="Z438" s="312"/>
      <c r="AA438" s="312"/>
      <c r="AB438" s="312"/>
      <c r="AC438" s="312"/>
      <c r="AD438" s="312"/>
      <c r="AE438" s="312"/>
      <c r="AF438" s="312"/>
      <c r="AG438" s="312"/>
      <c r="AH438" s="312"/>
      <c r="AI438" s="312"/>
      <c r="AJ438" s="312"/>
      <c r="AK438" s="312"/>
    </row>
    <row r="439" spans="1:37" x14ac:dyDescent="0.2">
      <c r="A439" s="312"/>
      <c r="B439" s="312"/>
      <c r="C439" s="313"/>
      <c r="D439" s="312"/>
      <c r="E439" s="312"/>
      <c r="F439" s="312"/>
      <c r="G439" s="312"/>
      <c r="H439" s="312"/>
      <c r="I439" s="312"/>
      <c r="J439" s="312"/>
      <c r="K439" s="312"/>
      <c r="L439" s="312"/>
      <c r="M439" s="312"/>
      <c r="N439" s="312"/>
      <c r="O439" s="312"/>
      <c r="P439" s="312"/>
      <c r="Q439" s="312"/>
      <c r="R439" s="312"/>
      <c r="S439" s="312"/>
      <c r="T439" s="312"/>
      <c r="U439" s="312"/>
      <c r="V439" s="312"/>
      <c r="W439" s="312"/>
      <c r="X439" s="312"/>
      <c r="Y439" s="312"/>
      <c r="Z439" s="312"/>
      <c r="AA439" s="312"/>
      <c r="AB439" s="312"/>
      <c r="AC439" s="312"/>
      <c r="AD439" s="312"/>
      <c r="AE439" s="312"/>
      <c r="AF439" s="312"/>
      <c r="AG439" s="312"/>
      <c r="AH439" s="312"/>
      <c r="AI439" s="312"/>
      <c r="AJ439" s="312"/>
      <c r="AK439" s="312"/>
    </row>
    <row r="440" spans="1:37" x14ac:dyDescent="0.2">
      <c r="A440" s="312"/>
      <c r="B440" s="312"/>
      <c r="C440" s="313"/>
      <c r="D440" s="312"/>
      <c r="E440" s="312"/>
      <c r="F440" s="312"/>
      <c r="G440" s="312"/>
      <c r="H440" s="312"/>
      <c r="I440" s="312"/>
      <c r="J440" s="312"/>
      <c r="K440" s="312"/>
      <c r="L440" s="312"/>
      <c r="M440" s="312"/>
      <c r="N440" s="312"/>
      <c r="O440" s="312"/>
      <c r="P440" s="312"/>
      <c r="Q440" s="312"/>
      <c r="R440" s="312"/>
      <c r="S440" s="312"/>
      <c r="T440" s="312"/>
      <c r="U440" s="312"/>
      <c r="V440" s="312"/>
      <c r="W440" s="312"/>
      <c r="X440" s="312"/>
      <c r="Y440" s="312"/>
      <c r="Z440" s="312"/>
      <c r="AA440" s="312"/>
      <c r="AB440" s="312"/>
      <c r="AC440" s="312"/>
      <c r="AD440" s="312"/>
      <c r="AE440" s="312"/>
      <c r="AF440" s="312"/>
      <c r="AG440" s="312"/>
      <c r="AH440" s="312"/>
      <c r="AI440" s="312"/>
      <c r="AJ440" s="312"/>
      <c r="AK440" s="312"/>
    </row>
    <row r="441" spans="1:37" x14ac:dyDescent="0.2">
      <c r="A441" s="312"/>
      <c r="B441" s="312"/>
      <c r="C441" s="313"/>
      <c r="D441" s="312"/>
      <c r="E441" s="312"/>
      <c r="F441" s="312"/>
      <c r="G441" s="312"/>
      <c r="H441" s="312"/>
      <c r="I441" s="312"/>
      <c r="J441" s="312"/>
      <c r="K441" s="312"/>
      <c r="L441" s="312"/>
      <c r="M441" s="312"/>
      <c r="N441" s="312"/>
      <c r="O441" s="312"/>
      <c r="P441" s="312"/>
      <c r="Q441" s="312"/>
      <c r="R441" s="312"/>
      <c r="S441" s="312"/>
      <c r="T441" s="312"/>
      <c r="U441" s="312"/>
      <c r="V441" s="312"/>
      <c r="W441" s="312"/>
      <c r="X441" s="312"/>
      <c r="Y441" s="312"/>
      <c r="Z441" s="312"/>
      <c r="AA441" s="312"/>
      <c r="AB441" s="312"/>
      <c r="AC441" s="312"/>
      <c r="AD441" s="312"/>
      <c r="AE441" s="312"/>
      <c r="AF441" s="312"/>
      <c r="AG441" s="312"/>
      <c r="AH441" s="312"/>
      <c r="AI441" s="312"/>
      <c r="AJ441" s="312"/>
      <c r="AK441" s="312"/>
    </row>
    <row r="442" spans="1:37" x14ac:dyDescent="0.2">
      <c r="A442" s="312"/>
      <c r="B442" s="312"/>
      <c r="C442" s="313"/>
      <c r="D442" s="312"/>
      <c r="E442" s="312"/>
      <c r="F442" s="312"/>
      <c r="G442" s="312"/>
      <c r="H442" s="312"/>
      <c r="I442" s="312"/>
      <c r="J442" s="312"/>
      <c r="K442" s="312"/>
      <c r="L442" s="312"/>
      <c r="M442" s="312"/>
      <c r="N442" s="312"/>
      <c r="O442" s="312"/>
      <c r="P442" s="312"/>
      <c r="Q442" s="312"/>
      <c r="R442" s="312"/>
      <c r="S442" s="312"/>
      <c r="T442" s="312"/>
      <c r="U442" s="312"/>
      <c r="V442" s="312"/>
      <c r="W442" s="312"/>
      <c r="X442" s="312"/>
      <c r="Y442" s="312"/>
      <c r="Z442" s="312"/>
      <c r="AA442" s="312"/>
      <c r="AB442" s="312"/>
      <c r="AC442" s="312"/>
      <c r="AD442" s="312"/>
      <c r="AE442" s="312"/>
      <c r="AF442" s="312"/>
      <c r="AG442" s="312"/>
      <c r="AH442" s="312"/>
      <c r="AI442" s="312"/>
      <c r="AJ442" s="312"/>
      <c r="AK442" s="312"/>
    </row>
    <row r="443" spans="1:37" x14ac:dyDescent="0.2">
      <c r="A443" s="312"/>
      <c r="B443" s="312"/>
      <c r="C443" s="313"/>
      <c r="D443" s="312"/>
      <c r="E443" s="312"/>
      <c r="F443" s="312"/>
      <c r="G443" s="312"/>
      <c r="H443" s="312"/>
      <c r="I443" s="312"/>
      <c r="J443" s="312"/>
      <c r="K443" s="312"/>
      <c r="L443" s="312"/>
      <c r="M443" s="312"/>
      <c r="N443" s="312"/>
      <c r="O443" s="312"/>
      <c r="P443" s="312"/>
      <c r="Q443" s="312"/>
      <c r="R443" s="312"/>
      <c r="S443" s="312"/>
      <c r="T443" s="312"/>
      <c r="U443" s="312"/>
      <c r="V443" s="312"/>
      <c r="W443" s="312"/>
      <c r="X443" s="312"/>
      <c r="Y443" s="312"/>
      <c r="Z443" s="312"/>
      <c r="AA443" s="312"/>
      <c r="AB443" s="312"/>
      <c r="AC443" s="312"/>
      <c r="AD443" s="312"/>
      <c r="AE443" s="312"/>
      <c r="AF443" s="312"/>
      <c r="AG443" s="312"/>
      <c r="AH443" s="312"/>
      <c r="AI443" s="312"/>
      <c r="AJ443" s="312"/>
      <c r="AK443" s="312"/>
    </row>
    <row r="444" spans="1:37" x14ac:dyDescent="0.2">
      <c r="A444" s="312"/>
      <c r="B444" s="312"/>
      <c r="C444" s="313"/>
      <c r="D444" s="312"/>
      <c r="E444" s="312"/>
      <c r="F444" s="312"/>
      <c r="G444" s="312"/>
      <c r="H444" s="312"/>
      <c r="I444" s="312"/>
      <c r="J444" s="312"/>
      <c r="K444" s="312"/>
      <c r="L444" s="312"/>
      <c r="M444" s="312"/>
      <c r="N444" s="312"/>
      <c r="O444" s="312"/>
      <c r="P444" s="312"/>
      <c r="Q444" s="312"/>
      <c r="R444" s="312"/>
      <c r="S444" s="312"/>
      <c r="T444" s="312"/>
      <c r="U444" s="312"/>
      <c r="V444" s="312"/>
      <c r="W444" s="312"/>
      <c r="X444" s="312"/>
      <c r="Y444" s="312"/>
      <c r="Z444" s="312"/>
      <c r="AA444" s="312"/>
      <c r="AB444" s="312"/>
      <c r="AC444" s="312"/>
      <c r="AD444" s="312"/>
      <c r="AE444" s="312"/>
      <c r="AF444" s="312"/>
      <c r="AG444" s="312"/>
      <c r="AH444" s="312"/>
      <c r="AI444" s="312"/>
      <c r="AJ444" s="312"/>
      <c r="AK444" s="312"/>
    </row>
    <row r="445" spans="1:37" x14ac:dyDescent="0.2">
      <c r="A445" s="312"/>
      <c r="B445" s="312"/>
      <c r="C445" s="313"/>
      <c r="D445" s="312"/>
      <c r="E445" s="312"/>
      <c r="F445" s="312"/>
      <c r="G445" s="312"/>
      <c r="H445" s="312"/>
      <c r="I445" s="312"/>
      <c r="J445" s="312"/>
      <c r="K445" s="312"/>
      <c r="L445" s="312"/>
      <c r="M445" s="312"/>
      <c r="N445" s="312"/>
      <c r="O445" s="312"/>
      <c r="P445" s="312"/>
      <c r="Q445" s="312"/>
      <c r="R445" s="312"/>
      <c r="S445" s="312"/>
      <c r="T445" s="312"/>
      <c r="U445" s="312"/>
      <c r="V445" s="312"/>
      <c r="W445" s="312"/>
      <c r="X445" s="312"/>
      <c r="Y445" s="312"/>
      <c r="Z445" s="312"/>
      <c r="AA445" s="312"/>
      <c r="AB445" s="312"/>
      <c r="AC445" s="312"/>
      <c r="AD445" s="312"/>
      <c r="AE445" s="312"/>
      <c r="AF445" s="312"/>
      <c r="AG445" s="312"/>
      <c r="AH445" s="312"/>
      <c r="AI445" s="312"/>
      <c r="AJ445" s="312"/>
      <c r="AK445" s="312"/>
    </row>
    <row r="446" spans="1:37" x14ac:dyDescent="0.2">
      <c r="A446" s="312"/>
      <c r="B446" s="312"/>
      <c r="C446" s="313"/>
      <c r="D446" s="312"/>
      <c r="E446" s="312"/>
      <c r="F446" s="312"/>
      <c r="G446" s="312"/>
      <c r="H446" s="312"/>
      <c r="I446" s="312"/>
      <c r="J446" s="312"/>
      <c r="K446" s="312"/>
      <c r="L446" s="312"/>
      <c r="M446" s="312"/>
      <c r="N446" s="312"/>
      <c r="O446" s="312"/>
      <c r="P446" s="312"/>
      <c r="Q446" s="312"/>
      <c r="R446" s="312"/>
      <c r="S446" s="312"/>
      <c r="T446" s="312"/>
      <c r="U446" s="312"/>
      <c r="V446" s="312"/>
      <c r="W446" s="312"/>
      <c r="X446" s="312"/>
      <c r="Y446" s="312"/>
      <c r="Z446" s="312"/>
      <c r="AA446" s="312"/>
      <c r="AB446" s="312"/>
      <c r="AC446" s="312"/>
      <c r="AD446" s="312"/>
      <c r="AE446" s="312"/>
      <c r="AF446" s="312"/>
      <c r="AG446" s="312"/>
      <c r="AH446" s="312"/>
      <c r="AI446" s="312"/>
      <c r="AJ446" s="312"/>
      <c r="AK446" s="312"/>
    </row>
    <row r="447" spans="1:37" x14ac:dyDescent="0.2">
      <c r="A447" s="312"/>
      <c r="B447" s="312"/>
      <c r="C447" s="313"/>
      <c r="D447" s="312"/>
      <c r="E447" s="312"/>
      <c r="F447" s="312"/>
      <c r="G447" s="312"/>
      <c r="H447" s="312"/>
      <c r="I447" s="312"/>
      <c r="J447" s="312"/>
      <c r="K447" s="312"/>
      <c r="L447" s="312"/>
      <c r="M447" s="312"/>
      <c r="N447" s="312"/>
      <c r="O447" s="312"/>
      <c r="P447" s="312"/>
      <c r="Q447" s="312"/>
      <c r="R447" s="312"/>
      <c r="S447" s="312"/>
      <c r="T447" s="312"/>
      <c r="U447" s="312"/>
      <c r="V447" s="312"/>
      <c r="W447" s="312"/>
      <c r="X447" s="312"/>
      <c r="Y447" s="312"/>
      <c r="Z447" s="312"/>
      <c r="AA447" s="312"/>
      <c r="AB447" s="312"/>
      <c r="AC447" s="312"/>
      <c r="AD447" s="312"/>
      <c r="AE447" s="312"/>
      <c r="AF447" s="312"/>
      <c r="AG447" s="312"/>
      <c r="AH447" s="312"/>
      <c r="AI447" s="312"/>
      <c r="AJ447" s="312"/>
      <c r="AK447" s="312"/>
    </row>
    <row r="448" spans="1:37" x14ac:dyDescent="0.2">
      <c r="A448" s="312"/>
      <c r="B448" s="312"/>
      <c r="C448" s="313"/>
      <c r="D448" s="312"/>
      <c r="E448" s="312"/>
      <c r="F448" s="312"/>
      <c r="G448" s="312"/>
      <c r="H448" s="312"/>
      <c r="I448" s="312"/>
      <c r="J448" s="312"/>
      <c r="K448" s="312"/>
      <c r="L448" s="312"/>
      <c r="M448" s="312"/>
      <c r="N448" s="312"/>
      <c r="O448" s="312"/>
      <c r="P448" s="312"/>
      <c r="Q448" s="312"/>
      <c r="R448" s="312"/>
      <c r="S448" s="312"/>
      <c r="T448" s="312"/>
      <c r="U448" s="312"/>
      <c r="V448" s="312"/>
      <c r="W448" s="312"/>
      <c r="X448" s="312"/>
      <c r="Y448" s="312"/>
      <c r="Z448" s="312"/>
      <c r="AA448" s="312"/>
      <c r="AB448" s="312"/>
      <c r="AC448" s="312"/>
      <c r="AD448" s="312"/>
      <c r="AE448" s="312"/>
      <c r="AF448" s="312"/>
      <c r="AG448" s="312"/>
      <c r="AH448" s="312"/>
      <c r="AI448" s="312"/>
      <c r="AJ448" s="312"/>
      <c r="AK448" s="312"/>
    </row>
    <row r="449" spans="1:37" x14ac:dyDescent="0.2">
      <c r="A449" s="312"/>
      <c r="B449" s="312"/>
      <c r="C449" s="313"/>
      <c r="D449" s="312"/>
      <c r="E449" s="312"/>
      <c r="F449" s="312"/>
      <c r="G449" s="312"/>
      <c r="H449" s="312"/>
      <c r="I449" s="312"/>
      <c r="J449" s="312"/>
      <c r="K449" s="312"/>
      <c r="L449" s="312"/>
      <c r="M449" s="312"/>
      <c r="N449" s="312"/>
      <c r="O449" s="312"/>
      <c r="P449" s="312"/>
      <c r="Q449" s="312"/>
      <c r="R449" s="312"/>
      <c r="S449" s="312"/>
      <c r="T449" s="312"/>
      <c r="U449" s="312"/>
      <c r="V449" s="312"/>
      <c r="W449" s="312"/>
      <c r="X449" s="312"/>
      <c r="Y449" s="312"/>
      <c r="Z449" s="312"/>
      <c r="AA449" s="312"/>
      <c r="AB449" s="312"/>
      <c r="AC449" s="312"/>
      <c r="AD449" s="312"/>
      <c r="AE449" s="312"/>
      <c r="AF449" s="312"/>
      <c r="AG449" s="312"/>
      <c r="AH449" s="312"/>
      <c r="AI449" s="312"/>
      <c r="AJ449" s="312"/>
      <c r="AK449" s="312"/>
    </row>
    <row r="450" spans="1:37" x14ac:dyDescent="0.2">
      <c r="A450" s="312"/>
      <c r="B450" s="312"/>
      <c r="C450" s="313"/>
      <c r="D450" s="312"/>
      <c r="E450" s="312"/>
      <c r="F450" s="312"/>
      <c r="G450" s="312"/>
      <c r="H450" s="312"/>
      <c r="I450" s="312"/>
      <c r="J450" s="312"/>
      <c r="K450" s="312"/>
      <c r="L450" s="312"/>
      <c r="M450" s="312"/>
      <c r="N450" s="312"/>
      <c r="O450" s="312"/>
      <c r="P450" s="312"/>
      <c r="Q450" s="312"/>
      <c r="R450" s="312"/>
      <c r="S450" s="312"/>
      <c r="T450" s="312"/>
      <c r="U450" s="312"/>
      <c r="V450" s="312"/>
      <c r="W450" s="312"/>
      <c r="X450" s="312"/>
      <c r="Y450" s="312"/>
      <c r="Z450" s="312"/>
      <c r="AA450" s="312"/>
      <c r="AB450" s="312"/>
      <c r="AC450" s="312"/>
      <c r="AD450" s="312"/>
      <c r="AE450" s="312"/>
      <c r="AF450" s="312"/>
      <c r="AG450" s="312"/>
      <c r="AH450" s="312"/>
      <c r="AI450" s="312"/>
      <c r="AJ450" s="312"/>
      <c r="AK450" s="312"/>
    </row>
    <row r="451" spans="1:37" x14ac:dyDescent="0.2">
      <c r="A451" s="312"/>
      <c r="B451" s="312"/>
      <c r="C451" s="313"/>
      <c r="D451" s="312"/>
      <c r="E451" s="312"/>
      <c r="F451" s="312"/>
      <c r="G451" s="312"/>
      <c r="H451" s="312"/>
      <c r="I451" s="312"/>
      <c r="J451" s="312"/>
      <c r="K451" s="312"/>
      <c r="L451" s="312"/>
      <c r="M451" s="312"/>
      <c r="N451" s="312"/>
      <c r="O451" s="312"/>
      <c r="P451" s="312"/>
      <c r="Q451" s="312"/>
      <c r="R451" s="312"/>
      <c r="S451" s="312"/>
      <c r="T451" s="312"/>
      <c r="U451" s="312"/>
      <c r="V451" s="312"/>
      <c r="W451" s="312"/>
      <c r="X451" s="312"/>
      <c r="Y451" s="312"/>
      <c r="Z451" s="312"/>
      <c r="AA451" s="312"/>
      <c r="AB451" s="312"/>
      <c r="AC451" s="312"/>
      <c r="AD451" s="312"/>
      <c r="AE451" s="312"/>
      <c r="AF451" s="312"/>
      <c r="AG451" s="312"/>
      <c r="AH451" s="312"/>
      <c r="AI451" s="312"/>
      <c r="AJ451" s="312"/>
      <c r="AK451" s="312"/>
    </row>
    <row r="452" spans="1:37" x14ac:dyDescent="0.2">
      <c r="A452" s="312"/>
      <c r="B452" s="312"/>
      <c r="C452" s="313"/>
      <c r="D452" s="312"/>
      <c r="E452" s="312"/>
      <c r="F452" s="312"/>
      <c r="G452" s="312"/>
      <c r="H452" s="312"/>
      <c r="I452" s="312"/>
      <c r="J452" s="312"/>
      <c r="K452" s="312"/>
      <c r="L452" s="312"/>
      <c r="M452" s="312"/>
      <c r="N452" s="312"/>
      <c r="O452" s="312"/>
      <c r="P452" s="312"/>
      <c r="Q452" s="312"/>
      <c r="R452" s="312"/>
      <c r="S452" s="312"/>
      <c r="T452" s="312"/>
      <c r="U452" s="312"/>
      <c r="V452" s="312"/>
      <c r="W452" s="312"/>
      <c r="X452" s="312"/>
      <c r="Y452" s="312"/>
      <c r="Z452" s="312"/>
      <c r="AA452" s="312"/>
      <c r="AB452" s="312"/>
      <c r="AC452" s="312"/>
      <c r="AD452" s="312"/>
      <c r="AE452" s="312"/>
      <c r="AF452" s="312"/>
      <c r="AG452" s="312"/>
      <c r="AH452" s="312"/>
      <c r="AI452" s="312"/>
      <c r="AJ452" s="312"/>
      <c r="AK452" s="312"/>
    </row>
    <row r="453" spans="1:37" x14ac:dyDescent="0.2">
      <c r="A453" s="312"/>
      <c r="B453" s="312"/>
      <c r="C453" s="313"/>
      <c r="D453" s="312"/>
      <c r="E453" s="312"/>
      <c r="F453" s="312"/>
      <c r="G453" s="312"/>
      <c r="H453" s="312"/>
      <c r="I453" s="312"/>
      <c r="J453" s="312"/>
      <c r="K453" s="312"/>
      <c r="L453" s="312"/>
      <c r="M453" s="312"/>
      <c r="N453" s="312"/>
      <c r="O453" s="312"/>
      <c r="P453" s="312"/>
      <c r="Q453" s="312"/>
      <c r="R453" s="312"/>
      <c r="S453" s="312"/>
      <c r="T453" s="312"/>
      <c r="U453" s="312"/>
      <c r="V453" s="312"/>
      <c r="W453" s="312"/>
      <c r="X453" s="312"/>
      <c r="Y453" s="312"/>
      <c r="Z453" s="312"/>
      <c r="AA453" s="312"/>
      <c r="AB453" s="312"/>
      <c r="AC453" s="312"/>
      <c r="AD453" s="312"/>
      <c r="AE453" s="312"/>
      <c r="AF453" s="312"/>
      <c r="AG453" s="312"/>
      <c r="AH453" s="312"/>
      <c r="AI453" s="312"/>
      <c r="AJ453" s="312"/>
      <c r="AK453" s="312"/>
    </row>
    <row r="454" spans="1:37" x14ac:dyDescent="0.2">
      <c r="A454" s="312"/>
      <c r="B454" s="312"/>
      <c r="C454" s="313"/>
      <c r="D454" s="312"/>
      <c r="E454" s="312"/>
      <c r="F454" s="312"/>
      <c r="G454" s="312"/>
      <c r="H454" s="312"/>
      <c r="I454" s="312"/>
      <c r="J454" s="312"/>
      <c r="K454" s="312"/>
      <c r="L454" s="312"/>
      <c r="M454" s="312"/>
      <c r="N454" s="312"/>
      <c r="O454" s="312"/>
      <c r="P454" s="312"/>
      <c r="Q454" s="312"/>
      <c r="R454" s="312"/>
      <c r="S454" s="312"/>
      <c r="T454" s="312"/>
      <c r="U454" s="312"/>
      <c r="V454" s="312"/>
      <c r="W454" s="312"/>
      <c r="X454" s="312"/>
      <c r="Y454" s="312"/>
      <c r="Z454" s="312"/>
      <c r="AA454" s="312"/>
      <c r="AB454" s="312"/>
      <c r="AC454" s="312"/>
      <c r="AD454" s="312"/>
      <c r="AE454" s="312"/>
      <c r="AF454" s="312"/>
      <c r="AG454" s="312"/>
      <c r="AH454" s="312"/>
      <c r="AI454" s="312"/>
      <c r="AJ454" s="312"/>
      <c r="AK454" s="312"/>
    </row>
    <row r="455" spans="1:37" x14ac:dyDescent="0.2">
      <c r="A455" s="312"/>
      <c r="B455" s="312"/>
      <c r="C455" s="313"/>
      <c r="D455" s="312"/>
      <c r="E455" s="312"/>
      <c r="F455" s="312"/>
      <c r="G455" s="312"/>
      <c r="H455" s="312"/>
      <c r="I455" s="312"/>
      <c r="J455" s="312"/>
      <c r="K455" s="312"/>
      <c r="L455" s="312"/>
      <c r="M455" s="312"/>
      <c r="N455" s="312"/>
      <c r="O455" s="312"/>
      <c r="P455" s="312"/>
      <c r="Q455" s="312"/>
      <c r="R455" s="312"/>
      <c r="S455" s="312"/>
      <c r="T455" s="312"/>
      <c r="U455" s="312"/>
      <c r="V455" s="312"/>
      <c r="W455" s="312"/>
      <c r="X455" s="312"/>
      <c r="Y455" s="312"/>
      <c r="Z455" s="312"/>
      <c r="AA455" s="312"/>
      <c r="AB455" s="312"/>
      <c r="AC455" s="312"/>
      <c r="AD455" s="312"/>
      <c r="AE455" s="312"/>
      <c r="AF455" s="312"/>
      <c r="AG455" s="312"/>
      <c r="AH455" s="312"/>
      <c r="AI455" s="312"/>
      <c r="AJ455" s="312"/>
      <c r="AK455" s="312"/>
    </row>
    <row r="456" spans="1:37" x14ac:dyDescent="0.2">
      <c r="A456" s="312"/>
      <c r="B456" s="312"/>
      <c r="C456" s="313"/>
      <c r="D456" s="312"/>
      <c r="E456" s="312"/>
      <c r="F456" s="312"/>
      <c r="G456" s="312"/>
      <c r="H456" s="312"/>
      <c r="I456" s="312"/>
      <c r="J456" s="312"/>
      <c r="K456" s="312"/>
      <c r="L456" s="312"/>
      <c r="M456" s="312"/>
      <c r="N456" s="312"/>
      <c r="O456" s="312"/>
      <c r="P456" s="312"/>
      <c r="Q456" s="312"/>
      <c r="R456" s="312"/>
      <c r="S456" s="312"/>
      <c r="T456" s="312"/>
      <c r="U456" s="312"/>
      <c r="V456" s="312"/>
      <c r="W456" s="312"/>
      <c r="X456" s="312"/>
      <c r="Y456" s="312"/>
      <c r="Z456" s="312"/>
      <c r="AA456" s="312"/>
      <c r="AB456" s="312"/>
      <c r="AC456" s="312"/>
      <c r="AD456" s="312"/>
      <c r="AE456" s="312"/>
      <c r="AF456" s="312"/>
      <c r="AG456" s="312"/>
      <c r="AH456" s="312"/>
      <c r="AI456" s="312"/>
      <c r="AJ456" s="312"/>
      <c r="AK456" s="312"/>
    </row>
    <row r="457" spans="1:37" x14ac:dyDescent="0.2">
      <c r="A457" s="312"/>
      <c r="B457" s="312"/>
      <c r="C457" s="313"/>
      <c r="D457" s="312"/>
      <c r="E457" s="312"/>
      <c r="F457" s="312"/>
      <c r="G457" s="312"/>
      <c r="H457" s="312"/>
      <c r="I457" s="312"/>
      <c r="J457" s="312"/>
      <c r="K457" s="312"/>
      <c r="L457" s="312"/>
      <c r="M457" s="312"/>
      <c r="N457" s="312"/>
      <c r="O457" s="312"/>
      <c r="P457" s="312"/>
      <c r="Q457" s="312"/>
      <c r="R457" s="312"/>
      <c r="S457" s="312"/>
      <c r="T457" s="312"/>
      <c r="U457" s="312"/>
      <c r="V457" s="312"/>
      <c r="W457" s="312"/>
      <c r="X457" s="312"/>
      <c r="Y457" s="312"/>
      <c r="Z457" s="312"/>
      <c r="AA457" s="312"/>
      <c r="AB457" s="312"/>
      <c r="AC457" s="312"/>
      <c r="AD457" s="312"/>
      <c r="AE457" s="312"/>
      <c r="AF457" s="312"/>
      <c r="AG457" s="312"/>
      <c r="AH457" s="312"/>
      <c r="AI457" s="312"/>
      <c r="AJ457" s="312"/>
      <c r="AK457" s="312"/>
    </row>
    <row r="458" spans="1:37" x14ac:dyDescent="0.2">
      <c r="A458" s="312"/>
      <c r="B458" s="312"/>
      <c r="C458" s="313"/>
      <c r="D458" s="312"/>
      <c r="E458" s="312"/>
      <c r="F458" s="312"/>
      <c r="G458" s="312"/>
      <c r="H458" s="312"/>
      <c r="I458" s="312"/>
      <c r="J458" s="312"/>
      <c r="K458" s="312"/>
      <c r="L458" s="312"/>
      <c r="M458" s="312"/>
      <c r="N458" s="312"/>
      <c r="O458" s="312"/>
      <c r="P458" s="312"/>
      <c r="Q458" s="312"/>
      <c r="R458" s="312"/>
      <c r="S458" s="312"/>
      <c r="T458" s="312"/>
      <c r="U458" s="312"/>
      <c r="V458" s="312"/>
      <c r="W458" s="312"/>
      <c r="X458" s="312"/>
      <c r="Y458" s="312"/>
      <c r="Z458" s="312"/>
      <c r="AA458" s="312"/>
      <c r="AB458" s="312"/>
      <c r="AC458" s="312"/>
      <c r="AD458" s="312"/>
      <c r="AE458" s="312"/>
      <c r="AF458" s="312"/>
      <c r="AG458" s="312"/>
      <c r="AH458" s="312"/>
      <c r="AI458" s="312"/>
      <c r="AJ458" s="312"/>
      <c r="AK458" s="312"/>
    </row>
    <row r="459" spans="1:37" x14ac:dyDescent="0.2">
      <c r="A459" s="312"/>
      <c r="B459" s="312"/>
      <c r="C459" s="313"/>
      <c r="D459" s="312"/>
      <c r="E459" s="312"/>
      <c r="F459" s="312"/>
      <c r="G459" s="312"/>
      <c r="H459" s="312"/>
      <c r="I459" s="312"/>
      <c r="J459" s="312"/>
      <c r="K459" s="312"/>
      <c r="L459" s="312"/>
      <c r="M459" s="312"/>
      <c r="N459" s="312"/>
      <c r="O459" s="312"/>
      <c r="P459" s="312"/>
      <c r="Q459" s="312"/>
      <c r="R459" s="312"/>
      <c r="S459" s="312"/>
      <c r="T459" s="312"/>
      <c r="U459" s="312"/>
      <c r="V459" s="312"/>
      <c r="W459" s="312"/>
      <c r="X459" s="312"/>
      <c r="Y459" s="312"/>
      <c r="Z459" s="312"/>
      <c r="AA459" s="312"/>
      <c r="AB459" s="312"/>
      <c r="AC459" s="312"/>
      <c r="AD459" s="312"/>
      <c r="AE459" s="312"/>
      <c r="AF459" s="312"/>
      <c r="AG459" s="312"/>
      <c r="AH459" s="312"/>
      <c r="AI459" s="312"/>
      <c r="AJ459" s="312"/>
      <c r="AK459" s="312"/>
    </row>
    <row r="460" spans="1:37" x14ac:dyDescent="0.2">
      <c r="A460" s="312"/>
      <c r="B460" s="312"/>
      <c r="C460" s="313"/>
      <c r="D460" s="312"/>
      <c r="E460" s="312"/>
      <c r="F460" s="312"/>
      <c r="G460" s="312"/>
      <c r="H460" s="312"/>
      <c r="I460" s="312"/>
      <c r="J460" s="312"/>
      <c r="K460" s="312"/>
      <c r="L460" s="312"/>
      <c r="M460" s="312"/>
      <c r="N460" s="312"/>
      <c r="O460" s="312"/>
      <c r="P460" s="312"/>
      <c r="Q460" s="312"/>
      <c r="R460" s="312"/>
      <c r="S460" s="312"/>
      <c r="T460" s="312"/>
      <c r="U460" s="312"/>
      <c r="V460" s="312"/>
      <c r="W460" s="312"/>
      <c r="X460" s="312"/>
      <c r="Y460" s="312"/>
      <c r="Z460" s="312"/>
      <c r="AA460" s="312"/>
      <c r="AB460" s="312"/>
      <c r="AC460" s="312"/>
      <c r="AD460" s="312"/>
      <c r="AE460" s="312"/>
      <c r="AF460" s="312"/>
      <c r="AG460" s="312"/>
      <c r="AH460" s="312"/>
      <c r="AI460" s="312"/>
      <c r="AJ460" s="312"/>
      <c r="AK460" s="312"/>
    </row>
    <row r="461" spans="1:37" x14ac:dyDescent="0.2">
      <c r="A461" s="312"/>
      <c r="B461" s="312"/>
      <c r="C461" s="313"/>
      <c r="D461" s="312"/>
      <c r="E461" s="312"/>
      <c r="F461" s="312"/>
      <c r="G461" s="312"/>
      <c r="H461" s="312"/>
      <c r="I461" s="312"/>
      <c r="J461" s="312"/>
      <c r="K461" s="312"/>
      <c r="L461" s="312"/>
      <c r="M461" s="312"/>
      <c r="N461" s="312"/>
      <c r="O461" s="312"/>
      <c r="P461" s="312"/>
      <c r="Q461" s="312"/>
      <c r="R461" s="312"/>
      <c r="S461" s="312"/>
      <c r="T461" s="312"/>
      <c r="U461" s="312"/>
      <c r="V461" s="312"/>
      <c r="W461" s="312"/>
      <c r="X461" s="312"/>
      <c r="Y461" s="312"/>
      <c r="Z461" s="312"/>
      <c r="AA461" s="312"/>
      <c r="AB461" s="312"/>
      <c r="AC461" s="312"/>
      <c r="AD461" s="312"/>
      <c r="AE461" s="312"/>
      <c r="AF461" s="312"/>
      <c r="AG461" s="312"/>
      <c r="AH461" s="312"/>
      <c r="AI461" s="312"/>
      <c r="AJ461" s="312"/>
      <c r="AK461" s="312"/>
    </row>
    <row r="462" spans="1:37" x14ac:dyDescent="0.2">
      <c r="A462" s="312"/>
      <c r="B462" s="312"/>
      <c r="C462" s="313"/>
      <c r="D462" s="312"/>
      <c r="E462" s="312"/>
      <c r="F462" s="312"/>
      <c r="G462" s="312"/>
      <c r="H462" s="312"/>
      <c r="I462" s="312"/>
      <c r="J462" s="312"/>
      <c r="K462" s="312"/>
      <c r="L462" s="312"/>
      <c r="M462" s="312"/>
      <c r="N462" s="312"/>
      <c r="O462" s="312"/>
      <c r="P462" s="312"/>
      <c r="Q462" s="312"/>
      <c r="R462" s="312"/>
      <c r="S462" s="312"/>
      <c r="T462" s="312"/>
      <c r="U462" s="312"/>
      <c r="V462" s="312"/>
      <c r="W462" s="312"/>
      <c r="X462" s="312"/>
      <c r="Y462" s="312"/>
      <c r="Z462" s="312"/>
      <c r="AA462" s="312"/>
      <c r="AB462" s="312"/>
      <c r="AC462" s="312"/>
      <c r="AD462" s="312"/>
      <c r="AE462" s="312"/>
      <c r="AF462" s="312"/>
      <c r="AG462" s="312"/>
      <c r="AH462" s="312"/>
      <c r="AI462" s="312"/>
      <c r="AJ462" s="312"/>
      <c r="AK462" s="312"/>
    </row>
    <row r="463" spans="1:37" x14ac:dyDescent="0.2">
      <c r="A463" s="312"/>
      <c r="B463" s="312"/>
      <c r="C463" s="313"/>
      <c r="D463" s="312"/>
      <c r="E463" s="312"/>
      <c r="F463" s="312"/>
      <c r="G463" s="312"/>
      <c r="H463" s="312"/>
      <c r="I463" s="312"/>
      <c r="J463" s="312"/>
      <c r="K463" s="312"/>
      <c r="L463" s="312"/>
      <c r="M463" s="312"/>
      <c r="N463" s="312"/>
      <c r="O463" s="312"/>
      <c r="P463" s="312"/>
      <c r="Q463" s="312"/>
      <c r="R463" s="312"/>
      <c r="S463" s="312"/>
      <c r="T463" s="312"/>
      <c r="U463" s="312"/>
      <c r="V463" s="312"/>
      <c r="W463" s="312"/>
      <c r="X463" s="312"/>
      <c r="Y463" s="312"/>
      <c r="Z463" s="312"/>
      <c r="AA463" s="312"/>
      <c r="AB463" s="312"/>
      <c r="AC463" s="312"/>
      <c r="AD463" s="312"/>
      <c r="AE463" s="312"/>
      <c r="AF463" s="312"/>
      <c r="AG463" s="312"/>
      <c r="AH463" s="312"/>
      <c r="AI463" s="312"/>
      <c r="AJ463" s="312"/>
      <c r="AK463" s="312"/>
    </row>
    <row r="464" spans="1:37" x14ac:dyDescent="0.2">
      <c r="A464" s="312"/>
      <c r="B464" s="312"/>
      <c r="C464" s="313"/>
      <c r="D464" s="312"/>
      <c r="E464" s="312"/>
      <c r="F464" s="312"/>
      <c r="G464" s="312"/>
      <c r="H464" s="312"/>
      <c r="I464" s="312"/>
      <c r="J464" s="312"/>
      <c r="K464" s="312"/>
      <c r="L464" s="312"/>
      <c r="M464" s="312"/>
      <c r="N464" s="312"/>
      <c r="O464" s="312"/>
      <c r="P464" s="312"/>
      <c r="Q464" s="312"/>
      <c r="R464" s="312"/>
      <c r="S464" s="312"/>
      <c r="T464" s="312"/>
      <c r="U464" s="312"/>
      <c r="V464" s="312"/>
      <c r="W464" s="312"/>
      <c r="X464" s="312"/>
      <c r="Y464" s="312"/>
      <c r="Z464" s="312"/>
      <c r="AA464" s="312"/>
      <c r="AB464" s="312"/>
      <c r="AC464" s="312"/>
      <c r="AD464" s="312"/>
      <c r="AE464" s="312"/>
      <c r="AF464" s="312"/>
      <c r="AG464" s="312"/>
      <c r="AH464" s="312"/>
      <c r="AI464" s="312"/>
      <c r="AJ464" s="312"/>
      <c r="AK464" s="312"/>
    </row>
    <row r="465" spans="1:37" x14ac:dyDescent="0.2">
      <c r="A465" s="312"/>
      <c r="B465" s="312"/>
      <c r="C465" s="313"/>
      <c r="D465" s="312"/>
      <c r="E465" s="312"/>
      <c r="F465" s="312"/>
      <c r="G465" s="312"/>
      <c r="H465" s="312"/>
      <c r="I465" s="312"/>
      <c r="J465" s="312"/>
      <c r="K465" s="312"/>
      <c r="L465" s="312"/>
      <c r="M465" s="312"/>
      <c r="N465" s="312"/>
      <c r="O465" s="312"/>
      <c r="P465" s="312"/>
      <c r="Q465" s="312"/>
      <c r="R465" s="312"/>
      <c r="S465" s="312"/>
      <c r="T465" s="312"/>
      <c r="U465" s="312"/>
      <c r="V465" s="312"/>
      <c r="W465" s="312"/>
      <c r="X465" s="312"/>
      <c r="Y465" s="312"/>
      <c r="Z465" s="312"/>
      <c r="AA465" s="312"/>
      <c r="AB465" s="312"/>
      <c r="AC465" s="312"/>
      <c r="AD465" s="312"/>
      <c r="AE465" s="312"/>
      <c r="AF465" s="312"/>
      <c r="AG465" s="312"/>
      <c r="AH465" s="312"/>
      <c r="AI465" s="312"/>
      <c r="AJ465" s="312"/>
      <c r="AK465" s="312"/>
    </row>
    <row r="466" spans="1:37" x14ac:dyDescent="0.2">
      <c r="A466" s="312"/>
      <c r="B466" s="312"/>
      <c r="C466" s="313"/>
      <c r="D466" s="312"/>
      <c r="E466" s="312"/>
      <c r="F466" s="312"/>
      <c r="G466" s="312"/>
      <c r="H466" s="312"/>
      <c r="I466" s="312"/>
      <c r="J466" s="312"/>
      <c r="K466" s="312"/>
      <c r="L466" s="312"/>
      <c r="M466" s="312"/>
      <c r="N466" s="312"/>
      <c r="O466" s="312"/>
      <c r="P466" s="312"/>
      <c r="Q466" s="312"/>
      <c r="R466" s="312"/>
      <c r="S466" s="312"/>
      <c r="T466" s="312"/>
      <c r="U466" s="312"/>
      <c r="V466" s="312"/>
      <c r="W466" s="312"/>
      <c r="X466" s="312"/>
      <c r="Y466" s="312"/>
      <c r="Z466" s="312"/>
      <c r="AA466" s="312"/>
      <c r="AB466" s="312"/>
      <c r="AC466" s="312"/>
      <c r="AD466" s="312"/>
      <c r="AE466" s="312"/>
      <c r="AF466" s="312"/>
      <c r="AG466" s="312"/>
      <c r="AH466" s="312"/>
      <c r="AI466" s="312"/>
      <c r="AJ466" s="312"/>
      <c r="AK466" s="312"/>
    </row>
    <row r="467" spans="1:37" x14ac:dyDescent="0.2">
      <c r="A467" s="312"/>
      <c r="B467" s="312"/>
      <c r="C467" s="313"/>
      <c r="D467" s="312"/>
      <c r="E467" s="312"/>
      <c r="F467" s="312"/>
      <c r="G467" s="312"/>
      <c r="H467" s="312"/>
      <c r="I467" s="312"/>
      <c r="J467" s="312"/>
      <c r="K467" s="312"/>
      <c r="L467" s="312"/>
      <c r="M467" s="312"/>
      <c r="N467" s="312"/>
      <c r="O467" s="312"/>
      <c r="P467" s="312"/>
      <c r="Q467" s="312"/>
      <c r="R467" s="312"/>
      <c r="S467" s="312"/>
      <c r="T467" s="312"/>
      <c r="U467" s="312"/>
      <c r="V467" s="312"/>
      <c r="W467" s="312"/>
      <c r="X467" s="312"/>
      <c r="Y467" s="312"/>
      <c r="Z467" s="312"/>
      <c r="AA467" s="312"/>
      <c r="AB467" s="312"/>
      <c r="AC467" s="312"/>
      <c r="AD467" s="312"/>
      <c r="AE467" s="312"/>
      <c r="AF467" s="312"/>
      <c r="AG467" s="312"/>
      <c r="AH467" s="312"/>
      <c r="AI467" s="312"/>
      <c r="AJ467" s="312"/>
      <c r="AK467" s="312"/>
    </row>
    <row r="468" spans="1:37" x14ac:dyDescent="0.2">
      <c r="A468" s="312"/>
      <c r="B468" s="312"/>
      <c r="C468" s="313"/>
      <c r="D468" s="312"/>
      <c r="E468" s="312"/>
      <c r="F468" s="312"/>
      <c r="G468" s="312"/>
      <c r="H468" s="312"/>
      <c r="I468" s="312"/>
      <c r="J468" s="312"/>
      <c r="K468" s="312"/>
      <c r="L468" s="312"/>
      <c r="M468" s="312"/>
      <c r="N468" s="312"/>
      <c r="O468" s="312"/>
      <c r="P468" s="312"/>
      <c r="Q468" s="312"/>
      <c r="R468" s="312"/>
      <c r="S468" s="312"/>
      <c r="T468" s="312"/>
      <c r="U468" s="312"/>
      <c r="V468" s="312"/>
      <c r="W468" s="312"/>
      <c r="X468" s="312"/>
      <c r="Y468" s="312"/>
      <c r="Z468" s="312"/>
      <c r="AA468" s="312"/>
      <c r="AB468" s="312"/>
      <c r="AC468" s="312"/>
      <c r="AD468" s="312"/>
      <c r="AE468" s="312"/>
      <c r="AF468" s="312"/>
      <c r="AG468" s="312"/>
      <c r="AH468" s="312"/>
      <c r="AI468" s="312"/>
      <c r="AJ468" s="312"/>
      <c r="AK468" s="312"/>
    </row>
    <row r="469" spans="1:37" x14ac:dyDescent="0.2">
      <c r="A469" s="312"/>
      <c r="B469" s="312"/>
      <c r="C469" s="313"/>
      <c r="D469" s="312"/>
      <c r="E469" s="312"/>
      <c r="F469" s="312"/>
      <c r="G469" s="312"/>
      <c r="H469" s="312"/>
      <c r="I469" s="312"/>
      <c r="J469" s="312"/>
      <c r="K469" s="312"/>
      <c r="L469" s="312"/>
      <c r="M469" s="312"/>
      <c r="N469" s="312"/>
      <c r="O469" s="312"/>
      <c r="P469" s="312"/>
      <c r="Q469" s="312"/>
      <c r="R469" s="312"/>
      <c r="S469" s="312"/>
      <c r="T469" s="312"/>
      <c r="U469" s="312"/>
      <c r="V469" s="312"/>
      <c r="W469" s="312"/>
      <c r="X469" s="312"/>
      <c r="Y469" s="312"/>
      <c r="Z469" s="312"/>
      <c r="AA469" s="312"/>
      <c r="AB469" s="312"/>
      <c r="AC469" s="312"/>
      <c r="AD469" s="312"/>
      <c r="AE469" s="312"/>
      <c r="AF469" s="312"/>
      <c r="AG469" s="312"/>
      <c r="AH469" s="312"/>
      <c r="AI469" s="312"/>
      <c r="AJ469" s="312"/>
      <c r="AK469" s="312"/>
    </row>
    <row r="470" spans="1:37" x14ac:dyDescent="0.2">
      <c r="A470" s="312"/>
      <c r="B470" s="312"/>
      <c r="C470" s="313"/>
      <c r="D470" s="312"/>
      <c r="E470" s="312"/>
      <c r="F470" s="312"/>
      <c r="G470" s="312"/>
      <c r="H470" s="312"/>
      <c r="I470" s="312"/>
      <c r="J470" s="312"/>
      <c r="K470" s="312"/>
      <c r="L470" s="312"/>
      <c r="M470" s="312"/>
      <c r="N470" s="312"/>
      <c r="O470" s="312"/>
      <c r="P470" s="312"/>
      <c r="Q470" s="312"/>
      <c r="R470" s="312"/>
      <c r="S470" s="312"/>
      <c r="T470" s="312"/>
      <c r="U470" s="312"/>
      <c r="V470" s="312"/>
      <c r="W470" s="312"/>
      <c r="X470" s="312"/>
      <c r="Y470" s="312"/>
      <c r="Z470" s="312"/>
      <c r="AA470" s="312"/>
      <c r="AB470" s="312"/>
      <c r="AC470" s="312"/>
      <c r="AD470" s="312"/>
      <c r="AE470" s="312"/>
      <c r="AF470" s="312"/>
      <c r="AG470" s="312"/>
      <c r="AH470" s="312"/>
      <c r="AI470" s="312"/>
      <c r="AJ470" s="312"/>
      <c r="AK470" s="312"/>
    </row>
    <row r="471" spans="1:37" x14ac:dyDescent="0.2">
      <c r="A471" s="312"/>
      <c r="B471" s="312"/>
      <c r="C471" s="313"/>
      <c r="D471" s="312"/>
      <c r="E471" s="312"/>
      <c r="F471" s="312"/>
      <c r="G471" s="312"/>
      <c r="H471" s="312"/>
      <c r="I471" s="312"/>
      <c r="J471" s="312"/>
      <c r="K471" s="312"/>
      <c r="L471" s="312"/>
      <c r="M471" s="312"/>
      <c r="N471" s="312"/>
      <c r="O471" s="312"/>
      <c r="P471" s="312"/>
      <c r="Q471" s="312"/>
      <c r="R471" s="312"/>
      <c r="S471" s="312"/>
      <c r="T471" s="312"/>
      <c r="U471" s="312"/>
      <c r="V471" s="312"/>
      <c r="W471" s="312"/>
      <c r="X471" s="312"/>
      <c r="Y471" s="312"/>
      <c r="Z471" s="312"/>
      <c r="AA471" s="312"/>
      <c r="AB471" s="312"/>
      <c r="AC471" s="312"/>
      <c r="AD471" s="312"/>
      <c r="AE471" s="312"/>
      <c r="AF471" s="312"/>
      <c r="AG471" s="312"/>
      <c r="AH471" s="312"/>
      <c r="AI471" s="312"/>
      <c r="AJ471" s="312"/>
      <c r="AK471" s="312"/>
    </row>
    <row r="472" spans="1:37" x14ac:dyDescent="0.2">
      <c r="A472" s="312"/>
      <c r="B472" s="312"/>
      <c r="C472" s="313"/>
      <c r="D472" s="312"/>
      <c r="E472" s="312"/>
      <c r="F472" s="312"/>
      <c r="G472" s="312"/>
      <c r="H472" s="312"/>
      <c r="I472" s="312"/>
      <c r="J472" s="312"/>
      <c r="K472" s="312"/>
      <c r="L472" s="312"/>
      <c r="M472" s="312"/>
      <c r="N472" s="312"/>
      <c r="O472" s="312"/>
      <c r="P472" s="312"/>
      <c r="Q472" s="312"/>
      <c r="R472" s="312"/>
      <c r="S472" s="312"/>
      <c r="T472" s="312"/>
      <c r="U472" s="312"/>
      <c r="V472" s="312"/>
      <c r="W472" s="312"/>
      <c r="X472" s="312"/>
      <c r="Y472" s="312"/>
      <c r="Z472" s="312"/>
      <c r="AA472" s="312"/>
      <c r="AB472" s="312"/>
      <c r="AC472" s="312"/>
      <c r="AD472" s="312"/>
      <c r="AE472" s="312"/>
      <c r="AF472" s="312"/>
      <c r="AG472" s="312"/>
      <c r="AH472" s="312"/>
      <c r="AI472" s="312"/>
      <c r="AJ472" s="312"/>
      <c r="AK472" s="312"/>
    </row>
    <row r="473" spans="1:37" x14ac:dyDescent="0.2">
      <c r="A473" s="312"/>
      <c r="B473" s="312"/>
      <c r="C473" s="313"/>
      <c r="D473" s="312"/>
      <c r="E473" s="312"/>
      <c r="F473" s="312"/>
      <c r="G473" s="312"/>
      <c r="H473" s="312"/>
      <c r="I473" s="312"/>
      <c r="J473" s="312"/>
      <c r="K473" s="312"/>
      <c r="L473" s="312"/>
      <c r="M473" s="312"/>
      <c r="N473" s="312"/>
      <c r="O473" s="312"/>
      <c r="P473" s="312"/>
      <c r="Q473" s="312"/>
      <c r="R473" s="312"/>
      <c r="S473" s="312"/>
      <c r="T473" s="312"/>
      <c r="U473" s="312"/>
      <c r="V473" s="312"/>
      <c r="W473" s="312"/>
      <c r="X473" s="312"/>
      <c r="Y473" s="312"/>
      <c r="Z473" s="312"/>
      <c r="AA473" s="312"/>
      <c r="AB473" s="312"/>
      <c r="AC473" s="312"/>
      <c r="AD473" s="312"/>
      <c r="AE473" s="312"/>
      <c r="AF473" s="312"/>
      <c r="AG473" s="312"/>
      <c r="AH473" s="312"/>
      <c r="AI473" s="312"/>
      <c r="AJ473" s="312"/>
      <c r="AK473" s="312"/>
    </row>
    <row r="474" spans="1:37" x14ac:dyDescent="0.2">
      <c r="A474" s="312"/>
      <c r="B474" s="312"/>
      <c r="C474" s="313"/>
      <c r="D474" s="312"/>
      <c r="E474" s="312"/>
      <c r="F474" s="312"/>
      <c r="G474" s="312"/>
      <c r="H474" s="312"/>
      <c r="I474" s="312"/>
      <c r="J474" s="312"/>
      <c r="K474" s="312"/>
      <c r="L474" s="312"/>
      <c r="M474" s="312"/>
      <c r="N474" s="312"/>
      <c r="O474" s="312"/>
      <c r="P474" s="312"/>
      <c r="Q474" s="312"/>
      <c r="R474" s="312"/>
      <c r="S474" s="312"/>
      <c r="T474" s="312"/>
      <c r="U474" s="312"/>
      <c r="V474" s="312"/>
      <c r="W474" s="312"/>
      <c r="X474" s="312"/>
      <c r="Y474" s="312"/>
      <c r="Z474" s="312"/>
      <c r="AA474" s="312"/>
      <c r="AB474" s="312"/>
      <c r="AC474" s="312"/>
      <c r="AD474" s="312"/>
      <c r="AE474" s="312"/>
      <c r="AF474" s="312"/>
      <c r="AG474" s="312"/>
      <c r="AH474" s="312"/>
      <c r="AI474" s="312"/>
      <c r="AJ474" s="312"/>
      <c r="AK474" s="312"/>
    </row>
    <row r="475" spans="1:37" x14ac:dyDescent="0.2">
      <c r="A475" s="312"/>
      <c r="B475" s="312"/>
      <c r="C475" s="313"/>
      <c r="D475" s="312"/>
      <c r="E475" s="312"/>
      <c r="F475" s="312"/>
      <c r="G475" s="312"/>
      <c r="H475" s="312"/>
      <c r="I475" s="312"/>
      <c r="J475" s="312"/>
      <c r="K475" s="312"/>
      <c r="L475" s="312"/>
      <c r="M475" s="312"/>
      <c r="N475" s="312"/>
      <c r="O475" s="312"/>
      <c r="P475" s="312"/>
      <c r="Q475" s="312"/>
      <c r="R475" s="312"/>
      <c r="S475" s="312"/>
      <c r="T475" s="312"/>
      <c r="U475" s="312"/>
      <c r="V475" s="312"/>
      <c r="W475" s="312"/>
      <c r="X475" s="312"/>
      <c r="Y475" s="312"/>
      <c r="Z475" s="312"/>
      <c r="AA475" s="312"/>
      <c r="AB475" s="312"/>
      <c r="AC475" s="312"/>
      <c r="AD475" s="312"/>
      <c r="AE475" s="312"/>
      <c r="AF475" s="312"/>
      <c r="AG475" s="312"/>
      <c r="AH475" s="312"/>
      <c r="AI475" s="312"/>
      <c r="AJ475" s="312"/>
      <c r="AK475" s="312"/>
    </row>
    <row r="476" spans="1:37" x14ac:dyDescent="0.2">
      <c r="A476" s="312"/>
      <c r="B476" s="312"/>
      <c r="C476" s="313"/>
      <c r="D476" s="312"/>
      <c r="E476" s="312"/>
      <c r="F476" s="312"/>
      <c r="G476" s="312"/>
      <c r="H476" s="312"/>
      <c r="I476" s="312"/>
      <c r="J476" s="312"/>
      <c r="K476" s="312"/>
      <c r="L476" s="312"/>
      <c r="M476" s="312"/>
      <c r="N476" s="312"/>
      <c r="O476" s="312"/>
      <c r="P476" s="312"/>
      <c r="Q476" s="312"/>
      <c r="R476" s="312"/>
      <c r="S476" s="312"/>
      <c r="T476" s="312"/>
      <c r="U476" s="312"/>
      <c r="V476" s="312"/>
      <c r="W476" s="312"/>
      <c r="X476" s="312"/>
      <c r="Y476" s="312"/>
      <c r="Z476" s="312"/>
      <c r="AA476" s="312"/>
      <c r="AB476" s="312"/>
      <c r="AC476" s="312"/>
      <c r="AD476" s="312"/>
      <c r="AE476" s="312"/>
      <c r="AF476" s="312"/>
      <c r="AG476" s="312"/>
      <c r="AH476" s="312"/>
      <c r="AI476" s="312"/>
      <c r="AJ476" s="312"/>
      <c r="AK476" s="312"/>
    </row>
    <row r="477" spans="1:37" x14ac:dyDescent="0.2">
      <c r="A477" s="312"/>
      <c r="B477" s="312"/>
      <c r="C477" s="313"/>
      <c r="D477" s="312"/>
      <c r="E477" s="312"/>
      <c r="F477" s="312"/>
      <c r="G477" s="312"/>
      <c r="H477" s="312"/>
      <c r="I477" s="312"/>
      <c r="J477" s="312"/>
      <c r="K477" s="312"/>
      <c r="L477" s="312"/>
      <c r="M477" s="312"/>
      <c r="N477" s="312"/>
      <c r="O477" s="312"/>
      <c r="P477" s="312"/>
      <c r="Q477" s="312"/>
      <c r="R477" s="312"/>
      <c r="S477" s="312"/>
      <c r="T477" s="312"/>
      <c r="U477" s="312"/>
      <c r="V477" s="312"/>
      <c r="W477" s="312"/>
      <c r="X477" s="312"/>
      <c r="Y477" s="312"/>
      <c r="Z477" s="312"/>
      <c r="AA477" s="312"/>
      <c r="AB477" s="312"/>
      <c r="AC477" s="312"/>
      <c r="AD477" s="312"/>
      <c r="AE477" s="312"/>
      <c r="AF477" s="312"/>
      <c r="AG477" s="312"/>
      <c r="AH477" s="312"/>
      <c r="AI477" s="312"/>
      <c r="AJ477" s="312"/>
      <c r="AK477" s="312"/>
    </row>
    <row r="478" spans="1:37" x14ac:dyDescent="0.2">
      <c r="A478" s="312"/>
      <c r="B478" s="312"/>
      <c r="C478" s="313"/>
      <c r="D478" s="312"/>
      <c r="E478" s="312"/>
      <c r="F478" s="312"/>
      <c r="G478" s="312"/>
      <c r="H478" s="312"/>
      <c r="I478" s="312"/>
      <c r="J478" s="312"/>
      <c r="K478" s="312"/>
      <c r="L478" s="312"/>
      <c r="M478" s="312"/>
      <c r="N478" s="312"/>
      <c r="O478" s="312"/>
      <c r="P478" s="312"/>
      <c r="Q478" s="312"/>
      <c r="R478" s="312"/>
      <c r="S478" s="312"/>
      <c r="T478" s="312"/>
      <c r="U478" s="312"/>
      <c r="V478" s="312"/>
      <c r="W478" s="312"/>
      <c r="X478" s="312"/>
      <c r="Y478" s="312"/>
      <c r="Z478" s="312"/>
      <c r="AA478" s="312"/>
      <c r="AB478" s="312"/>
      <c r="AC478" s="312"/>
      <c r="AD478" s="312"/>
      <c r="AE478" s="312"/>
      <c r="AF478" s="312"/>
      <c r="AG478" s="312"/>
      <c r="AH478" s="312"/>
      <c r="AI478" s="312"/>
      <c r="AJ478" s="312"/>
      <c r="AK478" s="312"/>
    </row>
    <row r="479" spans="1:37" x14ac:dyDescent="0.2">
      <c r="A479" s="312"/>
      <c r="B479" s="312"/>
      <c r="C479" s="313"/>
      <c r="D479" s="312"/>
      <c r="E479" s="312"/>
      <c r="F479" s="312"/>
      <c r="G479" s="312"/>
      <c r="H479" s="312"/>
      <c r="I479" s="312"/>
      <c r="J479" s="312"/>
      <c r="K479" s="312"/>
      <c r="L479" s="312"/>
      <c r="M479" s="312"/>
      <c r="N479" s="312"/>
      <c r="O479" s="312"/>
      <c r="P479" s="312"/>
      <c r="Q479" s="312"/>
      <c r="R479" s="312"/>
      <c r="S479" s="312"/>
      <c r="T479" s="312"/>
      <c r="U479" s="312"/>
      <c r="V479" s="312"/>
      <c r="W479" s="312"/>
      <c r="X479" s="312"/>
      <c r="Y479" s="312"/>
      <c r="Z479" s="312"/>
      <c r="AA479" s="312"/>
      <c r="AB479" s="312"/>
      <c r="AC479" s="312"/>
      <c r="AD479" s="312"/>
      <c r="AE479" s="312"/>
      <c r="AF479" s="312"/>
      <c r="AG479" s="312"/>
      <c r="AH479" s="312"/>
      <c r="AI479" s="312"/>
      <c r="AJ479" s="312"/>
      <c r="AK479" s="312"/>
    </row>
    <row r="480" spans="1:37" x14ac:dyDescent="0.2">
      <c r="A480" s="312"/>
      <c r="B480" s="312"/>
      <c r="C480" s="313"/>
      <c r="D480" s="312"/>
      <c r="E480" s="312"/>
      <c r="F480" s="312"/>
      <c r="G480" s="312"/>
      <c r="H480" s="312"/>
      <c r="I480" s="312"/>
      <c r="J480" s="312"/>
      <c r="K480" s="312"/>
      <c r="L480" s="312"/>
      <c r="M480" s="312"/>
      <c r="N480" s="312"/>
      <c r="O480" s="312"/>
      <c r="P480" s="312"/>
      <c r="Q480" s="312"/>
      <c r="R480" s="312"/>
      <c r="S480" s="312"/>
      <c r="T480" s="312"/>
      <c r="U480" s="312"/>
      <c r="V480" s="312"/>
      <c r="W480" s="312"/>
      <c r="X480" s="312"/>
      <c r="Y480" s="312"/>
      <c r="Z480" s="312"/>
      <c r="AA480" s="312"/>
      <c r="AB480" s="312"/>
      <c r="AC480" s="312"/>
      <c r="AD480" s="312"/>
      <c r="AE480" s="312"/>
      <c r="AF480" s="312"/>
      <c r="AG480" s="312"/>
      <c r="AH480" s="312"/>
      <c r="AI480" s="312"/>
      <c r="AJ480" s="312"/>
      <c r="AK480" s="312"/>
    </row>
    <row r="481" spans="1:37" x14ac:dyDescent="0.2">
      <c r="A481" s="312"/>
      <c r="B481" s="312"/>
      <c r="C481" s="313"/>
      <c r="D481" s="312"/>
      <c r="E481" s="312"/>
      <c r="F481" s="312"/>
      <c r="G481" s="312"/>
      <c r="H481" s="312"/>
      <c r="I481" s="312"/>
      <c r="J481" s="312"/>
      <c r="K481" s="312"/>
      <c r="L481" s="312"/>
      <c r="M481" s="312"/>
      <c r="N481" s="312"/>
      <c r="O481" s="312"/>
      <c r="P481" s="312"/>
      <c r="Q481" s="312"/>
      <c r="R481" s="312"/>
      <c r="S481" s="312"/>
      <c r="T481" s="312"/>
      <c r="U481" s="312"/>
      <c r="V481" s="312"/>
      <c r="W481" s="312"/>
      <c r="X481" s="312"/>
      <c r="Y481" s="312"/>
      <c r="Z481" s="312"/>
      <c r="AA481" s="312"/>
      <c r="AB481" s="312"/>
      <c r="AC481" s="312"/>
      <c r="AD481" s="312"/>
      <c r="AE481" s="312"/>
      <c r="AF481" s="312"/>
      <c r="AG481" s="312"/>
      <c r="AH481" s="312"/>
      <c r="AI481" s="312"/>
      <c r="AJ481" s="312"/>
      <c r="AK481" s="312"/>
    </row>
    <row r="482" spans="1:37" x14ac:dyDescent="0.2">
      <c r="A482" s="312"/>
      <c r="B482" s="312"/>
      <c r="C482" s="313"/>
      <c r="D482" s="312"/>
      <c r="E482" s="312"/>
      <c r="F482" s="312"/>
      <c r="G482" s="312"/>
      <c r="H482" s="312"/>
      <c r="I482" s="312"/>
      <c r="J482" s="312"/>
      <c r="K482" s="312"/>
      <c r="L482" s="312"/>
      <c r="M482" s="312"/>
      <c r="N482" s="312"/>
      <c r="O482" s="312"/>
      <c r="P482" s="312"/>
      <c r="Q482" s="312"/>
      <c r="R482" s="312"/>
      <c r="S482" s="312"/>
      <c r="T482" s="312"/>
      <c r="U482" s="312"/>
      <c r="V482" s="312"/>
      <c r="W482" s="312"/>
      <c r="X482" s="312"/>
      <c r="Y482" s="312"/>
      <c r="Z482" s="312"/>
      <c r="AA482" s="312"/>
      <c r="AB482" s="312"/>
      <c r="AC482" s="312"/>
      <c r="AD482" s="312"/>
      <c r="AE482" s="312"/>
      <c r="AF482" s="312"/>
      <c r="AG482" s="312"/>
      <c r="AH482" s="312"/>
      <c r="AI482" s="312"/>
      <c r="AJ482" s="312"/>
      <c r="AK482" s="312"/>
    </row>
    <row r="483" spans="1:37" x14ac:dyDescent="0.2">
      <c r="A483" s="312"/>
      <c r="B483" s="312"/>
      <c r="C483" s="313"/>
      <c r="D483" s="312"/>
      <c r="E483" s="312"/>
      <c r="F483" s="312"/>
      <c r="G483" s="312"/>
      <c r="H483" s="312"/>
      <c r="I483" s="312"/>
      <c r="J483" s="312"/>
      <c r="K483" s="312"/>
      <c r="L483" s="312"/>
      <c r="M483" s="312"/>
      <c r="N483" s="312"/>
      <c r="O483" s="312"/>
      <c r="P483" s="312"/>
      <c r="Q483" s="312"/>
      <c r="R483" s="312"/>
      <c r="S483" s="312"/>
      <c r="T483" s="312"/>
      <c r="U483" s="312"/>
      <c r="V483" s="312"/>
      <c r="W483" s="312"/>
      <c r="X483" s="312"/>
      <c r="Y483" s="312"/>
      <c r="Z483" s="312"/>
      <c r="AA483" s="312"/>
      <c r="AB483" s="312"/>
      <c r="AC483" s="312"/>
      <c r="AD483" s="312"/>
      <c r="AE483" s="312"/>
      <c r="AF483" s="312"/>
      <c r="AG483" s="312"/>
      <c r="AH483" s="312"/>
      <c r="AI483" s="312"/>
      <c r="AJ483" s="312"/>
      <c r="AK483" s="312"/>
    </row>
    <row r="484" spans="1:37" x14ac:dyDescent="0.2">
      <c r="A484" s="312"/>
      <c r="B484" s="312"/>
      <c r="C484" s="313"/>
      <c r="D484" s="312"/>
      <c r="E484" s="312"/>
      <c r="F484" s="312"/>
      <c r="G484" s="312"/>
      <c r="H484" s="312"/>
      <c r="I484" s="312"/>
      <c r="J484" s="312"/>
      <c r="K484" s="312"/>
      <c r="L484" s="312"/>
      <c r="M484" s="312"/>
      <c r="N484" s="312"/>
      <c r="O484" s="312"/>
      <c r="P484" s="312"/>
      <c r="Q484" s="312"/>
      <c r="R484" s="312"/>
      <c r="S484" s="312"/>
      <c r="T484" s="312"/>
      <c r="U484" s="312"/>
      <c r="V484" s="312"/>
      <c r="W484" s="312"/>
      <c r="X484" s="312"/>
      <c r="Y484" s="312"/>
      <c r="Z484" s="312"/>
      <c r="AA484" s="312"/>
      <c r="AB484" s="312"/>
      <c r="AC484" s="312"/>
      <c r="AD484" s="312"/>
      <c r="AE484" s="312"/>
      <c r="AF484" s="312"/>
      <c r="AG484" s="312"/>
      <c r="AH484" s="312"/>
      <c r="AI484" s="312"/>
      <c r="AJ484" s="312"/>
      <c r="AK484" s="312"/>
    </row>
    <row r="485" spans="1:37" x14ac:dyDescent="0.2">
      <c r="A485" s="312"/>
      <c r="B485" s="312"/>
      <c r="C485" s="313"/>
      <c r="D485" s="312"/>
      <c r="E485" s="312"/>
      <c r="F485" s="312"/>
      <c r="G485" s="312"/>
      <c r="H485" s="312"/>
      <c r="I485" s="312"/>
      <c r="J485" s="312"/>
      <c r="K485" s="312"/>
      <c r="L485" s="312"/>
      <c r="M485" s="312"/>
      <c r="N485" s="312"/>
      <c r="O485" s="312"/>
      <c r="P485" s="312"/>
      <c r="Q485" s="312"/>
      <c r="R485" s="312"/>
      <c r="S485" s="312"/>
      <c r="T485" s="312"/>
      <c r="U485" s="312"/>
      <c r="V485" s="312"/>
      <c r="W485" s="312"/>
      <c r="X485" s="312"/>
      <c r="Y485" s="312"/>
      <c r="Z485" s="312"/>
      <c r="AA485" s="312"/>
      <c r="AB485" s="312"/>
      <c r="AC485" s="312"/>
      <c r="AD485" s="312"/>
      <c r="AE485" s="312"/>
      <c r="AF485" s="312"/>
      <c r="AG485" s="312"/>
      <c r="AH485" s="312"/>
      <c r="AI485" s="312"/>
      <c r="AJ485" s="312"/>
      <c r="AK485" s="312"/>
    </row>
    <row r="486" spans="1:37" x14ac:dyDescent="0.2">
      <c r="A486" s="312"/>
      <c r="B486" s="312"/>
      <c r="C486" s="313"/>
      <c r="D486" s="312"/>
      <c r="E486" s="312"/>
      <c r="F486" s="312"/>
      <c r="G486" s="312"/>
      <c r="H486" s="312"/>
      <c r="I486" s="312"/>
      <c r="J486" s="312"/>
      <c r="K486" s="312"/>
      <c r="L486" s="312"/>
      <c r="M486" s="312"/>
      <c r="N486" s="312"/>
      <c r="O486" s="312"/>
      <c r="P486" s="312"/>
      <c r="Q486" s="312"/>
      <c r="R486" s="312"/>
      <c r="S486" s="312"/>
      <c r="T486" s="312"/>
      <c r="U486" s="312"/>
      <c r="V486" s="312"/>
      <c r="W486" s="312"/>
      <c r="X486" s="312"/>
      <c r="Y486" s="312"/>
      <c r="Z486" s="312"/>
      <c r="AA486" s="312"/>
      <c r="AB486" s="312"/>
      <c r="AC486" s="312"/>
      <c r="AD486" s="312"/>
      <c r="AE486" s="312"/>
      <c r="AF486" s="312"/>
      <c r="AG486" s="312"/>
      <c r="AH486" s="312"/>
      <c r="AI486" s="312"/>
      <c r="AJ486" s="312"/>
      <c r="AK486" s="312"/>
    </row>
    <row r="487" spans="1:37" x14ac:dyDescent="0.2">
      <c r="A487" s="312"/>
      <c r="B487" s="312"/>
      <c r="C487" s="313"/>
      <c r="D487" s="312"/>
      <c r="E487" s="312"/>
      <c r="F487" s="312"/>
      <c r="G487" s="312"/>
      <c r="H487" s="312"/>
      <c r="I487" s="312"/>
      <c r="J487" s="312"/>
      <c r="K487" s="312"/>
      <c r="L487" s="312"/>
      <c r="M487" s="312"/>
      <c r="N487" s="312"/>
      <c r="O487" s="312"/>
      <c r="P487" s="312"/>
      <c r="Q487" s="312"/>
      <c r="R487" s="312"/>
      <c r="S487" s="312"/>
      <c r="T487" s="312"/>
      <c r="U487" s="312"/>
      <c r="V487" s="312"/>
      <c r="W487" s="312"/>
      <c r="X487" s="312"/>
      <c r="Y487" s="312"/>
      <c r="Z487" s="312"/>
      <c r="AA487" s="312"/>
      <c r="AB487" s="312"/>
      <c r="AC487" s="312"/>
      <c r="AD487" s="312"/>
      <c r="AE487" s="312"/>
      <c r="AF487" s="312"/>
      <c r="AG487" s="312"/>
      <c r="AH487" s="312"/>
      <c r="AI487" s="312"/>
      <c r="AJ487" s="312"/>
      <c r="AK487" s="312"/>
    </row>
    <row r="488" spans="1:37" x14ac:dyDescent="0.2">
      <c r="A488" s="312"/>
      <c r="B488" s="312"/>
      <c r="C488" s="313"/>
      <c r="D488" s="312"/>
      <c r="E488" s="312"/>
      <c r="F488" s="312"/>
      <c r="G488" s="312"/>
      <c r="H488" s="312"/>
      <c r="I488" s="312"/>
      <c r="J488" s="312"/>
      <c r="K488" s="312"/>
      <c r="L488" s="312"/>
      <c r="M488" s="312"/>
      <c r="N488" s="312"/>
      <c r="O488" s="312"/>
      <c r="P488" s="312"/>
      <c r="Q488" s="312"/>
      <c r="R488" s="312"/>
      <c r="S488" s="312"/>
      <c r="T488" s="312"/>
      <c r="U488" s="312"/>
      <c r="V488" s="312"/>
      <c r="W488" s="312"/>
      <c r="X488" s="312"/>
      <c r="Y488" s="312"/>
      <c r="Z488" s="312"/>
      <c r="AA488" s="312"/>
      <c r="AB488" s="312"/>
      <c r="AC488" s="312"/>
      <c r="AD488" s="312"/>
      <c r="AE488" s="312"/>
      <c r="AF488" s="312"/>
      <c r="AG488" s="312"/>
      <c r="AH488" s="312"/>
      <c r="AI488" s="312"/>
      <c r="AJ488" s="312"/>
      <c r="AK488" s="312"/>
    </row>
    <row r="489" spans="1:37" x14ac:dyDescent="0.2">
      <c r="A489" s="312"/>
      <c r="B489" s="312"/>
      <c r="C489" s="313"/>
      <c r="D489" s="312"/>
      <c r="E489" s="312"/>
      <c r="F489" s="312"/>
      <c r="G489" s="312"/>
      <c r="H489" s="312"/>
      <c r="I489" s="312"/>
      <c r="J489" s="312"/>
      <c r="K489" s="312"/>
      <c r="L489" s="312"/>
      <c r="M489" s="312"/>
      <c r="N489" s="312"/>
      <c r="O489" s="312"/>
      <c r="P489" s="312"/>
      <c r="Q489" s="312"/>
      <c r="R489" s="312"/>
      <c r="S489" s="312"/>
      <c r="T489" s="312"/>
      <c r="U489" s="312"/>
      <c r="V489" s="312"/>
      <c r="W489" s="312"/>
      <c r="X489" s="312"/>
      <c r="Y489" s="312"/>
      <c r="Z489" s="312"/>
      <c r="AA489" s="312"/>
      <c r="AB489" s="312"/>
      <c r="AC489" s="312"/>
      <c r="AD489" s="312"/>
      <c r="AE489" s="312"/>
      <c r="AF489" s="312"/>
      <c r="AG489" s="312"/>
      <c r="AH489" s="312"/>
      <c r="AI489" s="312"/>
      <c r="AJ489" s="312"/>
      <c r="AK489" s="312"/>
    </row>
    <row r="490" spans="1:37" x14ac:dyDescent="0.2">
      <c r="A490" s="312"/>
      <c r="B490" s="312"/>
      <c r="C490" s="313"/>
      <c r="D490" s="312"/>
      <c r="E490" s="312"/>
      <c r="F490" s="312"/>
      <c r="G490" s="312"/>
      <c r="H490" s="312"/>
      <c r="I490" s="312"/>
      <c r="J490" s="312"/>
      <c r="K490" s="312"/>
      <c r="L490" s="312"/>
      <c r="M490" s="312"/>
      <c r="N490" s="312"/>
      <c r="O490" s="312"/>
      <c r="P490" s="312"/>
      <c r="Q490" s="312"/>
      <c r="R490" s="312"/>
      <c r="S490" s="312"/>
      <c r="T490" s="312"/>
      <c r="U490" s="312"/>
      <c r="V490" s="312"/>
      <c r="W490" s="312"/>
      <c r="X490" s="312"/>
      <c r="Y490" s="312"/>
      <c r="Z490" s="312"/>
      <c r="AA490" s="312"/>
      <c r="AB490" s="312"/>
      <c r="AC490" s="312"/>
      <c r="AD490" s="312"/>
      <c r="AE490" s="312"/>
      <c r="AF490" s="312"/>
      <c r="AG490" s="312"/>
      <c r="AH490" s="312"/>
      <c r="AI490" s="312"/>
      <c r="AJ490" s="312"/>
      <c r="AK490" s="312"/>
    </row>
    <row r="491" spans="1:37" x14ac:dyDescent="0.2">
      <c r="A491" s="312"/>
      <c r="B491" s="312"/>
      <c r="C491" s="313"/>
      <c r="D491" s="312"/>
      <c r="E491" s="312"/>
      <c r="F491" s="312"/>
      <c r="G491" s="312"/>
      <c r="H491" s="312"/>
      <c r="I491" s="312"/>
      <c r="J491" s="312"/>
      <c r="K491" s="312"/>
      <c r="L491" s="312"/>
      <c r="M491" s="312"/>
      <c r="N491" s="312"/>
      <c r="O491" s="312"/>
      <c r="P491" s="312"/>
      <c r="Q491" s="312"/>
      <c r="R491" s="312"/>
      <c r="S491" s="312"/>
      <c r="T491" s="312"/>
      <c r="U491" s="312"/>
      <c r="V491" s="312"/>
      <c r="W491" s="312"/>
      <c r="X491" s="312"/>
      <c r="Y491" s="312"/>
      <c r="Z491" s="312"/>
      <c r="AA491" s="312"/>
      <c r="AB491" s="312"/>
      <c r="AC491" s="312"/>
      <c r="AD491" s="312"/>
      <c r="AE491" s="312"/>
      <c r="AF491" s="312"/>
      <c r="AG491" s="312"/>
      <c r="AH491" s="312"/>
      <c r="AI491" s="312"/>
      <c r="AJ491" s="312"/>
      <c r="AK491" s="312"/>
    </row>
    <row r="492" spans="1:37" x14ac:dyDescent="0.2">
      <c r="A492" s="312"/>
      <c r="B492" s="312"/>
      <c r="C492" s="313"/>
      <c r="D492" s="312"/>
      <c r="E492" s="312"/>
      <c r="F492" s="312"/>
      <c r="G492" s="312"/>
      <c r="H492" s="312"/>
      <c r="I492" s="312"/>
      <c r="J492" s="312"/>
      <c r="K492" s="312"/>
      <c r="L492" s="312"/>
      <c r="M492" s="312"/>
      <c r="N492" s="312"/>
      <c r="O492" s="312"/>
      <c r="P492" s="312"/>
      <c r="Q492" s="312"/>
      <c r="R492" s="312"/>
      <c r="S492" s="312"/>
      <c r="T492" s="312"/>
      <c r="U492" s="312"/>
      <c r="V492" s="312"/>
      <c r="W492" s="312"/>
      <c r="X492" s="312"/>
      <c r="Y492" s="312"/>
      <c r="Z492" s="312"/>
      <c r="AA492" s="312"/>
      <c r="AB492" s="312"/>
      <c r="AC492" s="312"/>
      <c r="AD492" s="312"/>
      <c r="AE492" s="312"/>
      <c r="AF492" s="312"/>
      <c r="AG492" s="312"/>
      <c r="AH492" s="312"/>
      <c r="AI492" s="312"/>
      <c r="AJ492" s="312"/>
      <c r="AK492" s="312"/>
    </row>
    <row r="493" spans="1:37" x14ac:dyDescent="0.2">
      <c r="A493" s="312"/>
      <c r="B493" s="312"/>
      <c r="C493" s="313"/>
      <c r="D493" s="312"/>
      <c r="E493" s="312"/>
      <c r="F493" s="312"/>
      <c r="G493" s="312"/>
      <c r="H493" s="312"/>
      <c r="I493" s="312"/>
      <c r="J493" s="312"/>
      <c r="K493" s="312"/>
      <c r="L493" s="312"/>
      <c r="M493" s="312"/>
      <c r="N493" s="312"/>
      <c r="O493" s="312"/>
      <c r="P493" s="312"/>
      <c r="Q493" s="312"/>
      <c r="R493" s="312"/>
      <c r="S493" s="312"/>
      <c r="T493" s="312"/>
      <c r="U493" s="312"/>
      <c r="V493" s="312"/>
      <c r="W493" s="312"/>
      <c r="X493" s="312"/>
      <c r="Y493" s="312"/>
      <c r="Z493" s="312"/>
      <c r="AA493" s="312"/>
      <c r="AB493" s="312"/>
      <c r="AC493" s="312"/>
      <c r="AD493" s="312"/>
      <c r="AE493" s="312"/>
      <c r="AF493" s="312"/>
      <c r="AG493" s="312"/>
      <c r="AH493" s="312"/>
      <c r="AI493" s="312"/>
      <c r="AJ493" s="312"/>
      <c r="AK493" s="312"/>
    </row>
    <row r="494" spans="1:37" x14ac:dyDescent="0.2">
      <c r="A494" s="312"/>
      <c r="B494" s="312"/>
      <c r="C494" s="313"/>
      <c r="D494" s="312"/>
      <c r="E494" s="312"/>
      <c r="F494" s="312"/>
      <c r="G494" s="312"/>
      <c r="H494" s="312"/>
      <c r="I494" s="312"/>
      <c r="J494" s="312"/>
      <c r="K494" s="312"/>
      <c r="L494" s="312"/>
      <c r="M494" s="312"/>
      <c r="N494" s="312"/>
      <c r="O494" s="312"/>
      <c r="P494" s="312"/>
      <c r="Q494" s="312"/>
      <c r="R494" s="312"/>
      <c r="S494" s="312"/>
      <c r="T494" s="312"/>
      <c r="U494" s="312"/>
      <c r="V494" s="312"/>
      <c r="W494" s="312"/>
      <c r="X494" s="312"/>
      <c r="Y494" s="312"/>
      <c r="Z494" s="312"/>
      <c r="AA494" s="312"/>
      <c r="AB494" s="312"/>
      <c r="AC494" s="312"/>
      <c r="AD494" s="312"/>
      <c r="AE494" s="312"/>
      <c r="AF494" s="312"/>
      <c r="AG494" s="312"/>
      <c r="AH494" s="312"/>
      <c r="AI494" s="312"/>
      <c r="AJ494" s="312"/>
      <c r="AK494" s="312"/>
    </row>
    <row r="495" spans="1:37" x14ac:dyDescent="0.2">
      <c r="A495" s="312"/>
      <c r="B495" s="312"/>
      <c r="C495" s="313"/>
      <c r="D495" s="312"/>
      <c r="E495" s="312"/>
      <c r="F495" s="312"/>
      <c r="G495" s="312"/>
      <c r="H495" s="312"/>
      <c r="I495" s="312"/>
      <c r="J495" s="312"/>
      <c r="K495" s="312"/>
      <c r="L495" s="312"/>
      <c r="M495" s="312"/>
      <c r="N495" s="312"/>
      <c r="O495" s="312"/>
      <c r="P495" s="312"/>
      <c r="Q495" s="312"/>
      <c r="R495" s="312"/>
      <c r="S495" s="312"/>
      <c r="T495" s="312"/>
      <c r="U495" s="312"/>
      <c r="V495" s="312"/>
      <c r="W495" s="312"/>
      <c r="X495" s="312"/>
      <c r="Y495" s="312"/>
      <c r="Z495" s="312"/>
      <c r="AA495" s="312"/>
      <c r="AB495" s="312"/>
      <c r="AC495" s="312"/>
      <c r="AD495" s="312"/>
      <c r="AE495" s="312"/>
      <c r="AF495" s="312"/>
      <c r="AG495" s="312"/>
      <c r="AH495" s="312"/>
      <c r="AI495" s="312"/>
      <c r="AJ495" s="312"/>
      <c r="AK495" s="312"/>
    </row>
    <row r="496" spans="1:37" x14ac:dyDescent="0.2">
      <c r="A496" s="312"/>
      <c r="B496" s="312"/>
      <c r="C496" s="313"/>
      <c r="D496" s="312"/>
      <c r="E496" s="312"/>
      <c r="F496" s="312"/>
      <c r="G496" s="312"/>
      <c r="H496" s="312"/>
      <c r="I496" s="312"/>
      <c r="J496" s="312"/>
      <c r="K496" s="312"/>
      <c r="L496" s="312"/>
      <c r="M496" s="312"/>
      <c r="N496" s="312"/>
      <c r="O496" s="312"/>
      <c r="P496" s="312"/>
      <c r="Q496" s="312"/>
      <c r="R496" s="312"/>
      <c r="S496" s="312"/>
      <c r="T496" s="312"/>
      <c r="U496" s="312"/>
      <c r="V496" s="312"/>
      <c r="W496" s="312"/>
      <c r="X496" s="312"/>
      <c r="Y496" s="312"/>
      <c r="Z496" s="312"/>
      <c r="AA496" s="312"/>
      <c r="AB496" s="312"/>
      <c r="AC496" s="312"/>
      <c r="AD496" s="312"/>
      <c r="AE496" s="312"/>
      <c r="AF496" s="312"/>
      <c r="AG496" s="312"/>
      <c r="AH496" s="312"/>
      <c r="AI496" s="312"/>
      <c r="AJ496" s="312"/>
      <c r="AK496" s="312"/>
    </row>
    <row r="497" spans="1:37" x14ac:dyDescent="0.2">
      <c r="A497" s="312"/>
      <c r="B497" s="312"/>
      <c r="C497" s="313"/>
      <c r="D497" s="312"/>
      <c r="E497" s="312"/>
      <c r="F497" s="312"/>
      <c r="G497" s="312"/>
      <c r="H497" s="312"/>
      <c r="I497" s="312"/>
      <c r="J497" s="312"/>
      <c r="K497" s="312"/>
      <c r="L497" s="312"/>
      <c r="M497" s="312"/>
      <c r="N497" s="312"/>
      <c r="O497" s="312"/>
      <c r="P497" s="312"/>
      <c r="Q497" s="312"/>
      <c r="R497" s="312"/>
      <c r="S497" s="312"/>
      <c r="T497" s="312"/>
      <c r="U497" s="312"/>
      <c r="V497" s="312"/>
      <c r="W497" s="312"/>
      <c r="X497" s="312"/>
      <c r="Y497" s="312"/>
      <c r="Z497" s="312"/>
      <c r="AA497" s="312"/>
      <c r="AB497" s="312"/>
      <c r="AC497" s="312"/>
      <c r="AD497" s="312"/>
      <c r="AE497" s="312"/>
      <c r="AF497" s="312"/>
      <c r="AG497" s="312"/>
      <c r="AH497" s="312"/>
      <c r="AI497" s="312"/>
      <c r="AJ497" s="312"/>
      <c r="AK497" s="312"/>
    </row>
    <row r="498" spans="1:37" x14ac:dyDescent="0.2">
      <c r="A498" s="312"/>
      <c r="B498" s="312"/>
      <c r="C498" s="313"/>
      <c r="D498" s="312"/>
      <c r="E498" s="312"/>
      <c r="F498" s="312"/>
      <c r="G498" s="312"/>
      <c r="H498" s="312"/>
      <c r="I498" s="312"/>
      <c r="J498" s="312"/>
      <c r="K498" s="312"/>
      <c r="L498" s="312"/>
      <c r="M498" s="312"/>
      <c r="N498" s="312"/>
      <c r="O498" s="312"/>
      <c r="P498" s="312"/>
      <c r="Q498" s="312"/>
      <c r="R498" s="312"/>
      <c r="S498" s="312"/>
      <c r="T498" s="312"/>
      <c r="U498" s="312"/>
      <c r="V498" s="312"/>
      <c r="W498" s="312"/>
      <c r="X498" s="312"/>
      <c r="Y498" s="312"/>
      <c r="Z498" s="312"/>
      <c r="AA498" s="312"/>
      <c r="AB498" s="312"/>
      <c r="AC498" s="312"/>
      <c r="AD498" s="312"/>
      <c r="AE498" s="312"/>
      <c r="AF498" s="312"/>
      <c r="AG498" s="312"/>
      <c r="AH498" s="312"/>
      <c r="AI498" s="312"/>
      <c r="AJ498" s="312"/>
      <c r="AK498" s="312"/>
    </row>
    <row r="499" spans="1:37" x14ac:dyDescent="0.2">
      <c r="A499" s="312"/>
      <c r="B499" s="312"/>
      <c r="C499" s="313"/>
      <c r="D499" s="312"/>
      <c r="E499" s="312"/>
      <c r="F499" s="312"/>
      <c r="G499" s="312"/>
      <c r="H499" s="312"/>
      <c r="I499" s="312"/>
      <c r="J499" s="312"/>
      <c r="K499" s="312"/>
      <c r="L499" s="312"/>
      <c r="M499" s="312"/>
      <c r="N499" s="312"/>
      <c r="O499" s="312"/>
      <c r="P499" s="312"/>
      <c r="Q499" s="312"/>
      <c r="R499" s="312"/>
      <c r="S499" s="312"/>
      <c r="T499" s="312"/>
      <c r="U499" s="312"/>
      <c r="V499" s="312"/>
      <c r="W499" s="312"/>
      <c r="X499" s="312"/>
      <c r="Y499" s="312"/>
      <c r="Z499" s="312"/>
      <c r="AA499" s="312"/>
      <c r="AB499" s="312"/>
      <c r="AC499" s="312"/>
      <c r="AD499" s="312"/>
      <c r="AE499" s="312"/>
      <c r="AF499" s="312"/>
      <c r="AG499" s="312"/>
      <c r="AH499" s="312"/>
      <c r="AI499" s="312"/>
      <c r="AJ499" s="312"/>
      <c r="AK499" s="312"/>
    </row>
    <row r="500" spans="1:37" x14ac:dyDescent="0.2">
      <c r="A500" s="312"/>
      <c r="B500" s="312"/>
      <c r="C500" s="313"/>
      <c r="D500" s="312"/>
      <c r="E500" s="312"/>
      <c r="F500" s="312"/>
      <c r="G500" s="312"/>
      <c r="H500" s="312"/>
      <c r="I500" s="312"/>
      <c r="J500" s="312"/>
      <c r="K500" s="312"/>
      <c r="L500" s="312"/>
      <c r="M500" s="312"/>
      <c r="N500" s="312"/>
      <c r="O500" s="312"/>
      <c r="P500" s="312"/>
      <c r="Q500" s="312"/>
      <c r="R500" s="312"/>
      <c r="S500" s="312"/>
      <c r="T500" s="312"/>
      <c r="U500" s="312"/>
      <c r="V500" s="312"/>
      <c r="W500" s="312"/>
      <c r="X500" s="312"/>
      <c r="Y500" s="312"/>
      <c r="Z500" s="312"/>
      <c r="AA500" s="312"/>
      <c r="AB500" s="312"/>
      <c r="AC500" s="312"/>
      <c r="AD500" s="312"/>
      <c r="AE500" s="312"/>
      <c r="AF500" s="312"/>
      <c r="AG500" s="312"/>
      <c r="AH500" s="312"/>
      <c r="AI500" s="312"/>
      <c r="AJ500" s="312"/>
      <c r="AK500" s="312"/>
    </row>
    <row r="501" spans="1:37" x14ac:dyDescent="0.2">
      <c r="A501" s="312"/>
      <c r="B501" s="312"/>
      <c r="C501" s="313"/>
      <c r="D501" s="312"/>
      <c r="E501" s="312"/>
      <c r="F501" s="312"/>
      <c r="G501" s="312"/>
      <c r="H501" s="312"/>
      <c r="I501" s="312"/>
      <c r="J501" s="312"/>
      <c r="K501" s="312"/>
      <c r="L501" s="312"/>
      <c r="M501" s="312"/>
      <c r="N501" s="312"/>
      <c r="O501" s="312"/>
      <c r="P501" s="312"/>
      <c r="Q501" s="312"/>
      <c r="R501" s="312"/>
      <c r="S501" s="312"/>
      <c r="T501" s="312"/>
      <c r="U501" s="312"/>
      <c r="V501" s="312"/>
      <c r="W501" s="312"/>
      <c r="X501" s="312"/>
      <c r="Y501" s="312"/>
      <c r="Z501" s="312"/>
      <c r="AA501" s="312"/>
      <c r="AB501" s="312"/>
      <c r="AC501" s="312"/>
      <c r="AD501" s="312"/>
      <c r="AE501" s="312"/>
      <c r="AF501" s="312"/>
      <c r="AG501" s="312"/>
      <c r="AH501" s="312"/>
      <c r="AI501" s="312"/>
      <c r="AJ501" s="312"/>
      <c r="AK501" s="312"/>
    </row>
    <row r="502" spans="1:37" x14ac:dyDescent="0.2">
      <c r="A502" s="312"/>
      <c r="B502" s="312"/>
      <c r="C502" s="313"/>
      <c r="D502" s="312"/>
      <c r="E502" s="312"/>
      <c r="F502" s="312"/>
      <c r="G502" s="312"/>
      <c r="H502" s="312"/>
      <c r="I502" s="312"/>
      <c r="J502" s="312"/>
      <c r="K502" s="312"/>
      <c r="L502" s="312"/>
      <c r="M502" s="312"/>
      <c r="N502" s="312"/>
      <c r="O502" s="312"/>
      <c r="P502" s="312"/>
      <c r="Q502" s="312"/>
      <c r="R502" s="312"/>
      <c r="S502" s="312"/>
      <c r="T502" s="312"/>
      <c r="U502" s="312"/>
      <c r="V502" s="312"/>
      <c r="W502" s="312"/>
      <c r="X502" s="312"/>
      <c r="Y502" s="312"/>
      <c r="Z502" s="312"/>
      <c r="AA502" s="312"/>
      <c r="AB502" s="312"/>
      <c r="AC502" s="312"/>
      <c r="AD502" s="312"/>
      <c r="AE502" s="312"/>
      <c r="AF502" s="312"/>
      <c r="AG502" s="312"/>
      <c r="AH502" s="312"/>
      <c r="AI502" s="312"/>
      <c r="AJ502" s="312"/>
      <c r="AK502" s="312"/>
    </row>
    <row r="503" spans="1:37" x14ac:dyDescent="0.2">
      <c r="A503" s="312"/>
      <c r="B503" s="312"/>
      <c r="C503" s="313"/>
      <c r="D503" s="312"/>
      <c r="E503" s="312"/>
      <c r="F503" s="312"/>
      <c r="G503" s="312"/>
      <c r="H503" s="312"/>
      <c r="I503" s="312"/>
      <c r="J503" s="312"/>
      <c r="K503" s="312"/>
      <c r="L503" s="312"/>
      <c r="M503" s="312"/>
      <c r="N503" s="312"/>
      <c r="O503" s="312"/>
      <c r="P503" s="312"/>
      <c r="Q503" s="312"/>
      <c r="R503" s="312"/>
      <c r="S503" s="312"/>
      <c r="T503" s="312"/>
      <c r="U503" s="312"/>
      <c r="V503" s="312"/>
      <c r="W503" s="312"/>
      <c r="X503" s="312"/>
      <c r="Y503" s="312"/>
      <c r="Z503" s="312"/>
      <c r="AA503" s="312"/>
      <c r="AB503" s="312"/>
      <c r="AC503" s="312"/>
      <c r="AD503" s="312"/>
      <c r="AE503" s="312"/>
      <c r="AF503" s="312"/>
      <c r="AG503" s="312"/>
      <c r="AH503" s="312"/>
      <c r="AI503" s="312"/>
      <c r="AJ503" s="312"/>
      <c r="AK503" s="312"/>
    </row>
    <row r="504" spans="1:37" x14ac:dyDescent="0.2">
      <c r="A504" s="312"/>
      <c r="B504" s="312"/>
      <c r="C504" s="313"/>
      <c r="D504" s="312"/>
      <c r="E504" s="312"/>
      <c r="F504" s="312"/>
      <c r="G504" s="312"/>
      <c r="H504" s="312"/>
      <c r="I504" s="312"/>
      <c r="J504" s="312"/>
      <c r="K504" s="312"/>
      <c r="L504" s="312"/>
      <c r="M504" s="312"/>
      <c r="N504" s="312"/>
      <c r="O504" s="312"/>
      <c r="P504" s="312"/>
      <c r="Q504" s="312"/>
      <c r="R504" s="312"/>
      <c r="S504" s="312"/>
      <c r="T504" s="312"/>
      <c r="U504" s="312"/>
      <c r="V504" s="312"/>
      <c r="W504" s="312"/>
      <c r="X504" s="312"/>
      <c r="Y504" s="312"/>
      <c r="Z504" s="312"/>
      <c r="AA504" s="312"/>
      <c r="AB504" s="312"/>
      <c r="AC504" s="312"/>
      <c r="AD504" s="312"/>
      <c r="AE504" s="312"/>
      <c r="AF504" s="312"/>
      <c r="AG504" s="312"/>
      <c r="AH504" s="312"/>
      <c r="AI504" s="312"/>
      <c r="AJ504" s="312"/>
      <c r="AK504" s="312"/>
    </row>
    <row r="505" spans="1:37" x14ac:dyDescent="0.2">
      <c r="A505" s="312"/>
      <c r="B505" s="312"/>
      <c r="C505" s="313"/>
      <c r="D505" s="312"/>
      <c r="E505" s="312"/>
      <c r="F505" s="312"/>
      <c r="G505" s="312"/>
      <c r="H505" s="312"/>
      <c r="I505" s="312"/>
      <c r="J505" s="312"/>
      <c r="K505" s="312"/>
      <c r="L505" s="312"/>
      <c r="M505" s="312"/>
      <c r="N505" s="312"/>
      <c r="O505" s="312"/>
      <c r="P505" s="312"/>
      <c r="Q505" s="312"/>
      <c r="R505" s="312"/>
      <c r="S505" s="312"/>
      <c r="T505" s="312"/>
      <c r="U505" s="312"/>
      <c r="V505" s="312"/>
      <c r="W505" s="312"/>
      <c r="X505" s="312"/>
      <c r="Y505" s="312"/>
      <c r="Z505" s="312"/>
      <c r="AA505" s="312"/>
      <c r="AB505" s="312"/>
      <c r="AC505" s="312"/>
      <c r="AD505" s="312"/>
      <c r="AE505" s="312"/>
      <c r="AF505" s="312"/>
      <c r="AG505" s="312"/>
      <c r="AH505" s="312"/>
      <c r="AI505" s="312"/>
      <c r="AJ505" s="312"/>
      <c r="AK505" s="312"/>
    </row>
    <row r="506" spans="1:37" x14ac:dyDescent="0.2">
      <c r="A506" s="312"/>
      <c r="B506" s="312"/>
      <c r="C506" s="313"/>
      <c r="D506" s="312"/>
      <c r="E506" s="312"/>
      <c r="F506" s="312"/>
      <c r="G506" s="312"/>
      <c r="H506" s="312"/>
      <c r="I506" s="312"/>
      <c r="J506" s="312"/>
      <c r="K506" s="312"/>
      <c r="L506" s="312"/>
      <c r="M506" s="312"/>
      <c r="N506" s="312"/>
      <c r="O506" s="312"/>
      <c r="P506" s="312"/>
      <c r="Q506" s="312"/>
      <c r="R506" s="312"/>
      <c r="S506" s="312"/>
      <c r="T506" s="312"/>
      <c r="U506" s="312"/>
      <c r="V506" s="312"/>
      <c r="W506" s="312"/>
      <c r="X506" s="312"/>
      <c r="Y506" s="312"/>
      <c r="Z506" s="312"/>
      <c r="AA506" s="312"/>
      <c r="AB506" s="312"/>
      <c r="AC506" s="312"/>
      <c r="AD506" s="312"/>
      <c r="AE506" s="312"/>
      <c r="AF506" s="312"/>
      <c r="AG506" s="312"/>
      <c r="AH506" s="312"/>
      <c r="AI506" s="312"/>
      <c r="AJ506" s="312"/>
      <c r="AK506" s="312"/>
    </row>
    <row r="507" spans="1:37" x14ac:dyDescent="0.2">
      <c r="A507" s="312"/>
      <c r="B507" s="312"/>
      <c r="C507" s="313"/>
      <c r="D507" s="312"/>
      <c r="E507" s="312"/>
      <c r="F507" s="312"/>
      <c r="G507" s="312"/>
      <c r="H507" s="312"/>
      <c r="I507" s="312"/>
      <c r="J507" s="312"/>
      <c r="K507" s="312"/>
      <c r="L507" s="312"/>
      <c r="M507" s="312"/>
      <c r="N507" s="312"/>
      <c r="O507" s="312"/>
      <c r="P507" s="312"/>
      <c r="Q507" s="312"/>
      <c r="R507" s="312"/>
      <c r="S507" s="312"/>
      <c r="T507" s="312"/>
      <c r="U507" s="312"/>
      <c r="V507" s="312"/>
      <c r="W507" s="312"/>
      <c r="X507" s="312"/>
      <c r="Y507" s="312"/>
      <c r="Z507" s="312"/>
      <c r="AA507" s="312"/>
      <c r="AB507" s="312"/>
      <c r="AC507" s="312"/>
      <c r="AD507" s="312"/>
      <c r="AE507" s="312"/>
      <c r="AF507" s="312"/>
      <c r="AG507" s="312"/>
      <c r="AH507" s="312"/>
      <c r="AI507" s="312"/>
      <c r="AJ507" s="312"/>
      <c r="AK507" s="312"/>
    </row>
    <row r="508" spans="1:37" x14ac:dyDescent="0.2">
      <c r="A508" s="312"/>
      <c r="B508" s="312"/>
      <c r="C508" s="313"/>
      <c r="D508" s="312"/>
      <c r="E508" s="312"/>
      <c r="F508" s="312"/>
      <c r="G508" s="312"/>
      <c r="H508" s="312"/>
      <c r="I508" s="312"/>
      <c r="J508" s="312"/>
      <c r="K508" s="312"/>
      <c r="L508" s="312"/>
      <c r="M508" s="312"/>
      <c r="N508" s="312"/>
      <c r="O508" s="312"/>
      <c r="P508" s="312"/>
      <c r="Q508" s="312"/>
      <c r="R508" s="312"/>
      <c r="S508" s="312"/>
      <c r="T508" s="312"/>
      <c r="U508" s="312"/>
      <c r="V508" s="312"/>
      <c r="W508" s="312"/>
      <c r="X508" s="312"/>
      <c r="Y508" s="312"/>
      <c r="Z508" s="312"/>
      <c r="AA508" s="312"/>
      <c r="AB508" s="312"/>
      <c r="AC508" s="312"/>
      <c r="AD508" s="312"/>
      <c r="AE508" s="312"/>
      <c r="AF508" s="312"/>
      <c r="AG508" s="312"/>
      <c r="AH508" s="312"/>
      <c r="AI508" s="312"/>
      <c r="AJ508" s="312"/>
      <c r="AK508" s="312"/>
    </row>
    <row r="509" spans="1:37" x14ac:dyDescent="0.2">
      <c r="A509" s="312"/>
      <c r="B509" s="312"/>
      <c r="C509" s="313"/>
      <c r="D509" s="312"/>
      <c r="E509" s="312"/>
      <c r="F509" s="312"/>
      <c r="G509" s="312"/>
      <c r="H509" s="312"/>
      <c r="I509" s="312"/>
      <c r="J509" s="312"/>
      <c r="K509" s="312"/>
      <c r="L509" s="312"/>
      <c r="M509" s="312"/>
      <c r="N509" s="312"/>
      <c r="O509" s="312"/>
      <c r="P509" s="312"/>
      <c r="Q509" s="312"/>
      <c r="R509" s="312"/>
      <c r="S509" s="312"/>
      <c r="T509" s="312"/>
      <c r="U509" s="312"/>
      <c r="V509" s="312"/>
      <c r="W509" s="312"/>
      <c r="X509" s="312"/>
      <c r="Y509" s="312"/>
      <c r="Z509" s="312"/>
      <c r="AA509" s="312"/>
      <c r="AB509" s="312"/>
      <c r="AC509" s="312"/>
      <c r="AD509" s="312"/>
      <c r="AE509" s="312"/>
      <c r="AF509" s="312"/>
      <c r="AG509" s="312"/>
      <c r="AH509" s="312"/>
      <c r="AI509" s="312"/>
      <c r="AJ509" s="312"/>
      <c r="AK509" s="312"/>
    </row>
    <row r="510" spans="1:37" x14ac:dyDescent="0.2">
      <c r="A510" s="312"/>
      <c r="B510" s="312"/>
      <c r="C510" s="313"/>
      <c r="D510" s="312"/>
      <c r="E510" s="312"/>
      <c r="F510" s="312"/>
      <c r="G510" s="312"/>
      <c r="H510" s="312"/>
      <c r="I510" s="312"/>
      <c r="J510" s="312"/>
      <c r="K510" s="312"/>
      <c r="L510" s="312"/>
      <c r="M510" s="312"/>
      <c r="N510" s="312"/>
      <c r="O510" s="312"/>
      <c r="P510" s="312"/>
      <c r="Q510" s="312"/>
      <c r="R510" s="312"/>
      <c r="S510" s="312"/>
      <c r="T510" s="312"/>
      <c r="U510" s="312"/>
      <c r="V510" s="312"/>
      <c r="W510" s="312"/>
      <c r="X510" s="312"/>
      <c r="Y510" s="312"/>
      <c r="Z510" s="312"/>
      <c r="AA510" s="312"/>
      <c r="AB510" s="312"/>
      <c r="AC510" s="312"/>
      <c r="AD510" s="312"/>
      <c r="AE510" s="312"/>
      <c r="AF510" s="312"/>
      <c r="AG510" s="312"/>
      <c r="AH510" s="312"/>
      <c r="AI510" s="312"/>
      <c r="AJ510" s="312"/>
      <c r="AK510" s="312"/>
    </row>
    <row r="511" spans="1:37" x14ac:dyDescent="0.2">
      <c r="A511" s="312"/>
      <c r="B511" s="312"/>
      <c r="C511" s="313"/>
      <c r="D511" s="312"/>
      <c r="E511" s="312"/>
      <c r="F511" s="312"/>
      <c r="G511" s="312"/>
      <c r="H511" s="312"/>
      <c r="I511" s="312"/>
      <c r="J511" s="312"/>
      <c r="K511" s="312"/>
      <c r="L511" s="312"/>
      <c r="M511" s="312"/>
      <c r="N511" s="312"/>
      <c r="O511" s="312"/>
      <c r="P511" s="312"/>
      <c r="Q511" s="312"/>
      <c r="R511" s="312"/>
      <c r="S511" s="312"/>
      <c r="T511" s="312"/>
      <c r="U511" s="312"/>
      <c r="V511" s="312"/>
      <c r="W511" s="312"/>
      <c r="X511" s="312"/>
      <c r="Y511" s="312"/>
      <c r="Z511" s="312"/>
      <c r="AA511" s="312"/>
      <c r="AB511" s="312"/>
      <c r="AC511" s="312"/>
      <c r="AD511" s="312"/>
      <c r="AE511" s="312"/>
      <c r="AF511" s="312"/>
      <c r="AG511" s="312"/>
      <c r="AH511" s="312"/>
      <c r="AI511" s="312"/>
      <c r="AJ511" s="312"/>
      <c r="AK511" s="312"/>
    </row>
    <row r="512" spans="1:37" x14ac:dyDescent="0.2">
      <c r="A512" s="312"/>
      <c r="B512" s="312"/>
      <c r="C512" s="313"/>
      <c r="D512" s="312"/>
      <c r="E512" s="312"/>
      <c r="F512" s="312"/>
      <c r="G512" s="312"/>
      <c r="H512" s="312"/>
      <c r="I512" s="312"/>
      <c r="J512" s="312"/>
      <c r="K512" s="312"/>
      <c r="L512" s="312"/>
      <c r="M512" s="312"/>
      <c r="N512" s="312"/>
      <c r="O512" s="312"/>
      <c r="P512" s="312"/>
      <c r="Q512" s="312"/>
      <c r="R512" s="312"/>
      <c r="S512" s="312"/>
      <c r="T512" s="312"/>
      <c r="U512" s="312"/>
      <c r="V512" s="312"/>
      <c r="W512" s="312"/>
      <c r="X512" s="312"/>
      <c r="Y512" s="312"/>
      <c r="Z512" s="312"/>
      <c r="AA512" s="312"/>
      <c r="AB512" s="312"/>
      <c r="AC512" s="312"/>
      <c r="AD512" s="312"/>
      <c r="AE512" s="312"/>
      <c r="AF512" s="312"/>
      <c r="AG512" s="312"/>
      <c r="AH512" s="312"/>
      <c r="AI512" s="312"/>
      <c r="AJ512" s="312"/>
      <c r="AK512" s="312"/>
    </row>
  </sheetData>
  <mergeCells count="62">
    <mergeCell ref="A36:A37"/>
    <mergeCell ref="B36:B37"/>
    <mergeCell ref="A1:N4"/>
    <mergeCell ref="A6:N6"/>
    <mergeCell ref="A8:A9"/>
    <mergeCell ref="B8:B9"/>
    <mergeCell ref="C8:C9"/>
    <mergeCell ref="D8:D9"/>
    <mergeCell ref="E8:E9"/>
    <mergeCell ref="F8:F9"/>
    <mergeCell ref="J8:J9"/>
    <mergeCell ref="L8:L9"/>
    <mergeCell ref="M8:M9"/>
    <mergeCell ref="N8:N9"/>
    <mergeCell ref="A32:N32"/>
    <mergeCell ref="A34:M34"/>
    <mergeCell ref="G8:G9"/>
    <mergeCell ref="H8:H9"/>
    <mergeCell ref="C36:C37"/>
    <mergeCell ref="D36:D37"/>
    <mergeCell ref="E36:E37"/>
    <mergeCell ref="F36:F37"/>
    <mergeCell ref="J36:K37"/>
    <mergeCell ref="L36:M37"/>
    <mergeCell ref="G36:G37"/>
    <mergeCell ref="H36:H37"/>
    <mergeCell ref="J38:K38"/>
    <mergeCell ref="L38:M38"/>
    <mergeCell ref="J40:K40"/>
    <mergeCell ref="L40:M40"/>
    <mergeCell ref="J39:K39"/>
    <mergeCell ref="L39:M39"/>
    <mergeCell ref="J41:K41"/>
    <mergeCell ref="L41:M41"/>
    <mergeCell ref="J42:K42"/>
    <mergeCell ref="L42:M42"/>
    <mergeCell ref="J43:K43"/>
    <mergeCell ref="L43:M43"/>
    <mergeCell ref="A46:M46"/>
    <mergeCell ref="A48:A49"/>
    <mergeCell ref="B48:B49"/>
    <mergeCell ref="C48:C49"/>
    <mergeCell ref="D48:D49"/>
    <mergeCell ref="E48:E49"/>
    <mergeCell ref="K48:K49"/>
    <mergeCell ref="L48:M49"/>
    <mergeCell ref="I117:I118"/>
    <mergeCell ref="J117:J118"/>
    <mergeCell ref="F48:F49"/>
    <mergeCell ref="G48:G49"/>
    <mergeCell ref="H48:H49"/>
    <mergeCell ref="I48:I49"/>
    <mergeCell ref="A232:J232"/>
    <mergeCell ref="A234:F235"/>
    <mergeCell ref="L50:M50"/>
    <mergeCell ref="A54:J55"/>
    <mergeCell ref="A115:J116"/>
    <mergeCell ref="A117:A118"/>
    <mergeCell ref="B117:B118"/>
    <mergeCell ref="C117:C118"/>
    <mergeCell ref="D117:D118"/>
    <mergeCell ref="H117:H11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1</vt:i4>
      </vt:variant>
    </vt:vector>
  </HeadingPairs>
  <TitlesOfParts>
    <vt:vector size="36" baseType="lpstr">
      <vt:lpstr>Fiscal Year 2082-83(2025-26)</vt:lpstr>
      <vt:lpstr>Fiscal Year 2081-82(2024-25)</vt:lpstr>
      <vt:lpstr>Fiscal Year 2080-81(2023-24)</vt:lpstr>
      <vt:lpstr>Fiscal Year 2078-79 (2021-22)</vt:lpstr>
      <vt:lpstr>Fiscal Year 2079-80 (2022-23)</vt:lpstr>
      <vt:lpstr>Fiscal Year 2077-78 (2020-21)</vt:lpstr>
      <vt:lpstr>Fiscal Year 2019-20</vt:lpstr>
      <vt:lpstr>Fiscal Year 2018-19</vt:lpstr>
      <vt:lpstr>Fiscal Year 2017-18</vt:lpstr>
      <vt:lpstr>Fiscal Year 2016-17 </vt:lpstr>
      <vt:lpstr>Fiscal Year 2015-16</vt:lpstr>
      <vt:lpstr>Fiscal Year 2014-15</vt:lpstr>
      <vt:lpstr>Fiscal Year 2013-14</vt:lpstr>
      <vt:lpstr>Instrumentwise Securities Issue</vt:lpstr>
      <vt:lpstr>Sectorwise Securities Issue</vt:lpstr>
      <vt:lpstr>2012-13</vt:lpstr>
      <vt:lpstr>2011-12</vt:lpstr>
      <vt:lpstr>2010-11</vt:lpstr>
      <vt:lpstr>2009-10</vt:lpstr>
      <vt:lpstr>2008-09</vt:lpstr>
      <vt:lpstr>2007-08</vt:lpstr>
      <vt:lpstr>2006-07</vt:lpstr>
      <vt:lpstr>2005-06</vt:lpstr>
      <vt:lpstr>2004-05</vt:lpstr>
      <vt:lpstr>2003-04</vt:lpstr>
      <vt:lpstr>2002-03</vt:lpstr>
      <vt:lpstr>2001-02</vt:lpstr>
      <vt:lpstr>2000-01</vt:lpstr>
      <vt:lpstr>1999-2000</vt:lpstr>
      <vt:lpstr>1998-99</vt:lpstr>
      <vt:lpstr>1997-98</vt:lpstr>
      <vt:lpstr>1996-97</vt:lpstr>
      <vt:lpstr>1995-96</vt:lpstr>
      <vt:lpstr>1994-95</vt:lpstr>
      <vt:lpstr>1993-94</vt:lpstr>
      <vt:lpstr>'Fiscal Year 2079-80 (2022-23)'!Print_Area</vt:lpstr>
    </vt:vector>
  </TitlesOfParts>
  <Company>SEBON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Nabin Man Baidya</dc:creator>
  <cp:keywords>Public Rights Issue Approval Bonus Debenture</cp:keywords>
  <cp:lastModifiedBy>sebonuser</cp:lastModifiedBy>
  <cp:lastPrinted>2026-08-05T05:08:52Z</cp:lastPrinted>
  <dcterms:created xsi:type="dcterms:W3CDTF">2013-07-03T09:44:39Z</dcterms:created>
  <dcterms:modified xsi:type="dcterms:W3CDTF">2026-08-10T04:26:12Z</dcterms:modified>
</cp:coreProperties>
</file>